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mc:AlternateContent xmlns:mc="http://schemas.openxmlformats.org/markup-compatibility/2006">
    <mc:Choice Requires="x15">
      <x15ac:absPath xmlns:x15ac="http://schemas.microsoft.com/office/spreadsheetml/2010/11/ac" url="C:\Users\oka\Desktop\"/>
    </mc:Choice>
  </mc:AlternateContent>
  <xr:revisionPtr revIDLastSave="0" documentId="13_ncr:1_{68BA8890-E59D-4C0A-9222-DC44E5483092}" xr6:coauthVersionLast="45" xr6:coauthVersionMax="45" xr10:uidLastSave="{00000000-0000-0000-0000-000000000000}"/>
  <bookViews>
    <workbookView xWindow="-120" yWindow="-16320" windowWidth="29040" windowHeight="15840" xr2:uid="{00000000-000D-0000-FFFF-FFFF00000000}"/>
  </bookViews>
  <sheets>
    <sheet name="損害額計算最終結果シート" sheetId="1" r:id="rId1"/>
    <sheet name="治療費_通院交通費" sheetId="2" r:id="rId2"/>
    <sheet name="慰謝料_入院雑費" sheetId="3" r:id="rId3"/>
    <sheet name="休業損害" sheetId="4" r:id="rId4"/>
    <sheet name="逸失利益" sheetId="5" r:id="rId5"/>
    <sheet name="付添看護費" sheetId="6" r:id="rId6"/>
    <sheet name="将来介護費" sheetId="7" r:id="rId7"/>
    <sheet name="物損" sheetId="8" r:id="rId8"/>
    <sheet name="参考_後遺障害等級表" sheetId="9"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 i="3" l="1"/>
  <c r="J4" i="3" l="1"/>
  <c r="D7" i="7" l="1"/>
  <c r="C7" i="7"/>
  <c r="M14" i="5"/>
  <c r="I17" i="5" s="1"/>
  <c r="I4" i="5" l="1"/>
  <c r="E3" i="3"/>
  <c r="G4" i="3" s="1"/>
  <c r="E4" i="3"/>
  <c r="M28" i="2"/>
  <c r="K28" i="2"/>
  <c r="K27" i="2"/>
  <c r="K26" i="2"/>
  <c r="K25" i="2"/>
  <c r="K24" i="2"/>
  <c r="K23" i="2"/>
  <c r="K22" i="2"/>
  <c r="K16" i="2"/>
  <c r="K15" i="2"/>
  <c r="L15" i="2" s="1"/>
  <c r="K14" i="2"/>
  <c r="K13" i="2"/>
  <c r="L13" i="2" s="1"/>
  <c r="K12" i="2"/>
  <c r="K11" i="2"/>
  <c r="L11" i="2" s="1"/>
  <c r="K10" i="2"/>
  <c r="L10" i="2" s="1"/>
  <c r="K9" i="2"/>
  <c r="K8" i="2"/>
  <c r="L8" i="2" s="1"/>
  <c r="K7" i="2"/>
  <c r="L7" i="2" s="1"/>
  <c r="L14" i="2"/>
  <c r="L12" i="2"/>
  <c r="L9" i="2"/>
  <c r="E3" i="2"/>
  <c r="E2" i="2"/>
  <c r="E5" i="3" l="1"/>
  <c r="N6" i="3" s="1"/>
  <c r="C32" i="1"/>
  <c r="D5" i="8"/>
  <c r="D18" i="8" s="1"/>
  <c r="C21" i="1" s="1"/>
  <c r="D5" i="7"/>
  <c r="C5" i="7"/>
  <c r="M8" i="5"/>
  <c r="M9" i="5" s="1"/>
  <c r="M11" i="5" s="1"/>
  <c r="M12" i="5" s="1"/>
  <c r="J54" i="4"/>
  <c r="J53" i="4"/>
  <c r="D30" i="4"/>
  <c r="H21" i="4"/>
  <c r="Q11" i="4"/>
  <c r="E14" i="4" s="1"/>
  <c r="L16" i="4"/>
  <c r="M15" i="4"/>
  <c r="M14" i="4"/>
  <c r="L14" i="4"/>
  <c r="D64" i="4"/>
  <c r="D21" i="4" l="1"/>
  <c r="D8" i="7"/>
  <c r="C8" i="7"/>
  <c r="E10" i="6"/>
  <c r="E9" i="6"/>
  <c r="E8" i="6"/>
  <c r="J48" i="4"/>
  <c r="E47" i="4" s="1"/>
  <c r="J36" i="4"/>
  <c r="E35" i="4" s="1"/>
  <c r="M16" i="4"/>
  <c r="M17" i="4" s="1"/>
  <c r="E15" i="4" s="1"/>
  <c r="D10" i="4" s="1"/>
  <c r="N12" i="3"/>
  <c r="N11" i="3"/>
  <c r="N4" i="3"/>
  <c r="M27" i="2"/>
  <c r="M26" i="2"/>
  <c r="M25" i="2"/>
  <c r="M24" i="2"/>
  <c r="M23" i="2"/>
  <c r="M22" i="2"/>
  <c r="N28" i="2"/>
  <c r="E11" i="6" l="1"/>
  <c r="W4" i="3"/>
  <c r="W6" i="3" s="1"/>
  <c r="W5" i="3"/>
  <c r="W7" i="3" s="1"/>
  <c r="J56" i="4"/>
  <c r="E4" i="5"/>
  <c r="N27" i="2"/>
  <c r="N26" i="2"/>
  <c r="N25" i="2"/>
  <c r="N24" i="2"/>
  <c r="N23" i="2"/>
  <c r="N22" i="2"/>
  <c r="F4" i="5" l="1"/>
  <c r="X5" i="3"/>
  <c r="X4" i="3"/>
  <c r="AA4" i="3"/>
  <c r="AB4" i="3" s="1"/>
  <c r="Z5" i="3"/>
  <c r="B4" i="5" l="1"/>
  <c r="H4" i="5"/>
  <c r="AA5" i="3"/>
  <c r="Z6" i="3"/>
  <c r="O10" i="3" l="1"/>
  <c r="J55" i="4"/>
  <c r="L15" i="4"/>
  <c r="L17" i="4" s="1"/>
  <c r="S25" i="3"/>
  <c r="R25" i="3"/>
  <c r="Q25" i="3"/>
  <c r="P25" i="3"/>
  <c r="O25" i="3"/>
  <c r="N25" i="3"/>
  <c r="T24" i="3"/>
  <c r="S24" i="3"/>
  <c r="R24" i="3"/>
  <c r="Q24" i="3"/>
  <c r="P24" i="3"/>
  <c r="O24" i="3"/>
  <c r="N24" i="3"/>
  <c r="U23" i="3"/>
  <c r="T23" i="3"/>
  <c r="S23" i="3"/>
  <c r="R23" i="3"/>
  <c r="Q23" i="3"/>
  <c r="P23" i="3"/>
  <c r="O23" i="3"/>
  <c r="N23" i="3"/>
  <c r="V22" i="3"/>
  <c r="U22" i="3"/>
  <c r="T22" i="3"/>
  <c r="S22" i="3"/>
  <c r="R22" i="3"/>
  <c r="Q22" i="3"/>
  <c r="P22" i="3"/>
  <c r="O22" i="3"/>
  <c r="N22" i="3"/>
  <c r="W21" i="3"/>
  <c r="V21" i="3"/>
  <c r="U21" i="3"/>
  <c r="T21" i="3"/>
  <c r="S21" i="3"/>
  <c r="R21" i="3"/>
  <c r="Q21" i="3"/>
  <c r="P21" i="3"/>
  <c r="O21" i="3"/>
  <c r="N21" i="3"/>
  <c r="X20" i="3"/>
  <c r="W20" i="3"/>
  <c r="V20" i="3"/>
  <c r="U20" i="3"/>
  <c r="T20" i="3"/>
  <c r="S20" i="3"/>
  <c r="R20" i="3"/>
  <c r="Q20" i="3"/>
  <c r="P20" i="3"/>
  <c r="O20" i="3"/>
  <c r="N20" i="3"/>
  <c r="Y19" i="3"/>
  <c r="X19" i="3"/>
  <c r="W19" i="3"/>
  <c r="V19" i="3"/>
  <c r="U19" i="3"/>
  <c r="T19" i="3"/>
  <c r="S19" i="3"/>
  <c r="R19" i="3"/>
  <c r="Q19" i="3"/>
  <c r="P19" i="3"/>
  <c r="O19" i="3"/>
  <c r="N19" i="3"/>
  <c r="Z18" i="3"/>
  <c r="Y18" i="3"/>
  <c r="X18" i="3"/>
  <c r="W18" i="3"/>
  <c r="V18" i="3"/>
  <c r="U18" i="3"/>
  <c r="T18" i="3"/>
  <c r="S18" i="3"/>
  <c r="R18" i="3"/>
  <c r="Q18" i="3"/>
  <c r="P18" i="3"/>
  <c r="O18" i="3"/>
  <c r="N18" i="3"/>
  <c r="AA17" i="3"/>
  <c r="Z17" i="3"/>
  <c r="Y17" i="3"/>
  <c r="X17" i="3"/>
  <c r="W17" i="3"/>
  <c r="V17" i="3"/>
  <c r="U17" i="3"/>
  <c r="T17" i="3"/>
  <c r="S17" i="3"/>
  <c r="R17" i="3"/>
  <c r="Q17" i="3"/>
  <c r="P17" i="3"/>
  <c r="O17" i="3"/>
  <c r="N17" i="3"/>
  <c r="AB16" i="3"/>
  <c r="AA16" i="3"/>
  <c r="Z16" i="3"/>
  <c r="Y16" i="3"/>
  <c r="X16" i="3"/>
  <c r="W16" i="3"/>
  <c r="V16" i="3"/>
  <c r="U16" i="3"/>
  <c r="T16" i="3"/>
  <c r="S16" i="3"/>
  <c r="R16" i="3"/>
  <c r="Q16" i="3"/>
  <c r="P16" i="3"/>
  <c r="O16" i="3"/>
  <c r="N16" i="3"/>
  <c r="AC15" i="3"/>
  <c r="AB15" i="3"/>
  <c r="AA15" i="3"/>
  <c r="Z15" i="3"/>
  <c r="Y15" i="3"/>
  <c r="X15" i="3"/>
  <c r="W15" i="3"/>
  <c r="V15" i="3"/>
  <c r="U15" i="3"/>
  <c r="T15" i="3"/>
  <c r="S15" i="3"/>
  <c r="R15" i="3"/>
  <c r="Q15" i="3"/>
  <c r="P15" i="3"/>
  <c r="O15" i="3"/>
  <c r="N15" i="3"/>
  <c r="AC14" i="3"/>
  <c r="AB14" i="3"/>
  <c r="AA14" i="3"/>
  <c r="Z14" i="3"/>
  <c r="Y14" i="3"/>
  <c r="X14" i="3"/>
  <c r="W14" i="3"/>
  <c r="V14" i="3"/>
  <c r="U14" i="3"/>
  <c r="T14" i="3"/>
  <c r="S14" i="3"/>
  <c r="R14" i="3"/>
  <c r="Q14" i="3"/>
  <c r="P14" i="3"/>
  <c r="O14" i="3"/>
  <c r="N14" i="3"/>
  <c r="AC13" i="3"/>
  <c r="AB13" i="3"/>
  <c r="AA13" i="3"/>
  <c r="Z13" i="3"/>
  <c r="Y13" i="3"/>
  <c r="X13" i="3"/>
  <c r="W13" i="3"/>
  <c r="V13" i="3"/>
  <c r="U13" i="3"/>
  <c r="T13" i="3"/>
  <c r="S13" i="3"/>
  <c r="R13" i="3"/>
  <c r="Q13" i="3"/>
  <c r="P13" i="3"/>
  <c r="O13" i="3"/>
  <c r="N13" i="3"/>
  <c r="AC12" i="3"/>
  <c r="AB12" i="3"/>
  <c r="AA12" i="3"/>
  <c r="Z12" i="3"/>
  <c r="Y12" i="3"/>
  <c r="X12" i="3"/>
  <c r="W12" i="3"/>
  <c r="V12" i="3"/>
  <c r="U12" i="3"/>
  <c r="T12" i="3"/>
  <c r="S12" i="3"/>
  <c r="R12" i="3"/>
  <c r="Q12" i="3"/>
  <c r="P12" i="3"/>
  <c r="O12" i="3"/>
  <c r="AC11" i="3"/>
  <c r="AB11" i="3"/>
  <c r="AA11" i="3"/>
  <c r="Z11" i="3"/>
  <c r="Y11" i="3"/>
  <c r="X11" i="3"/>
  <c r="W11" i="3"/>
  <c r="V11" i="3"/>
  <c r="U11" i="3"/>
  <c r="T11" i="3"/>
  <c r="S11" i="3"/>
  <c r="R11" i="3"/>
  <c r="Q11" i="3"/>
  <c r="P11" i="3"/>
  <c r="O11" i="3"/>
  <c r="AC10" i="3"/>
  <c r="AB10" i="3"/>
  <c r="AA10" i="3"/>
  <c r="Z10" i="3"/>
  <c r="Y10" i="3"/>
  <c r="X10" i="3"/>
  <c r="W10" i="3"/>
  <c r="V10" i="3"/>
  <c r="U10" i="3"/>
  <c r="T10" i="3"/>
  <c r="S10" i="3"/>
  <c r="R10" i="3"/>
  <c r="Q10" i="3"/>
  <c r="P10" i="3"/>
  <c r="M9" i="3"/>
  <c r="C8" i="1"/>
  <c r="C4" i="6"/>
  <c r="M35" i="4"/>
  <c r="L16" i="2"/>
  <c r="K2" i="2" s="1"/>
  <c r="C12" i="1" l="1"/>
  <c r="E17" i="5"/>
  <c r="D5" i="4"/>
  <c r="C5" i="1"/>
  <c r="C13" i="1"/>
  <c r="C4" i="1"/>
  <c r="H52" i="4"/>
  <c r="J52" i="4" s="1"/>
  <c r="J57" i="4" s="1"/>
  <c r="E48" i="4" s="1"/>
  <c r="M36" i="4"/>
  <c r="M37" i="4" s="1"/>
  <c r="C3" i="6"/>
  <c r="E36" i="4" l="1"/>
  <c r="E37" i="4" s="1"/>
  <c r="F17" i="5"/>
  <c r="E49" i="4"/>
  <c r="C10" i="1"/>
  <c r="B17" i="5" l="1"/>
  <c r="C11" i="1" s="1"/>
  <c r="H17" i="5"/>
  <c r="C6" i="1"/>
  <c r="E8" i="7"/>
  <c r="C14" i="1" l="1"/>
  <c r="AB5" i="3" l="1"/>
  <c r="AC5" i="3" l="1"/>
  <c r="AA6" i="3"/>
  <c r="AB6" i="3"/>
  <c r="AB7" i="3" s="1"/>
  <c r="AC6" i="3" l="1"/>
  <c r="AC7" i="3" s="1"/>
  <c r="P4" i="3" s="1"/>
  <c r="AA7" i="3"/>
  <c r="C7" i="1" l="1"/>
  <c r="C20" i="1" s="1"/>
  <c r="C22" i="1" s="1"/>
  <c r="C24" i="1" s="1"/>
  <c r="C26" i="1" s="1"/>
  <c r="C28" i="1" s="1"/>
  <c r="C33" i="1" s="1"/>
  <c r="C36" i="1" s="1"/>
</calcChain>
</file>

<file path=xl/sharedStrings.xml><?xml version="1.0" encoding="utf-8"?>
<sst xmlns="http://schemas.openxmlformats.org/spreadsheetml/2006/main" count="455" uniqueCount="359">
  <si>
    <t>金額等</t>
  </si>
  <si>
    <t>入院雑費</t>
  </si>
  <si>
    <t>治療費</t>
  </si>
  <si>
    <t>傷害慰謝料</t>
  </si>
  <si>
    <t>通院交通費</t>
  </si>
  <si>
    <t>事故日</t>
  </si>
  <si>
    <t>治療費合計</t>
  </si>
  <si>
    <t>合計</t>
  </si>
  <si>
    <t>入院日数</t>
  </si>
  <si>
    <t>うち、相手既払い</t>
  </si>
  <si>
    <t>別表を選択</t>
  </si>
  <si>
    <t>月数</t>
  </si>
  <si>
    <t>休業損害</t>
  </si>
  <si>
    <t>余り日数</t>
  </si>
  <si>
    <t>入院</t>
  </si>
  <si>
    <t>※　入院月数が赤本別表の上限を超える場合、赤本に従い加算してください</t>
  </si>
  <si>
    <t>病院名等</t>
  </si>
  <si>
    <t>症状固定日</t>
  </si>
  <si>
    <t>通院1回あたり交通費</t>
  </si>
  <si>
    <t>通院回数</t>
  </si>
  <si>
    <t>金額</t>
  </si>
  <si>
    <t>実通院日数</t>
  </si>
  <si>
    <t>年</t>
  </si>
  <si>
    <t>月</t>
  </si>
  <si>
    <t>対象入院月数</t>
  </si>
  <si>
    <t>後遺障害慰謝料</t>
  </si>
  <si>
    <t>通院</t>
  </si>
  <si>
    <t>死亡慰謝料</t>
  </si>
  <si>
    <t>通院期間</t>
  </si>
  <si>
    <t>後遺障害逸失利益</t>
  </si>
  <si>
    <t>死亡逸失利益</t>
  </si>
  <si>
    <t>対象通院月数</t>
  </si>
  <si>
    <t>付添看護費</t>
  </si>
  <si>
    <t>注意情報</t>
  </si>
  <si>
    <t>将来介護費</t>
  </si>
  <si>
    <t>装具・器具</t>
  </si>
  <si>
    <t>家屋改造費</t>
  </si>
  <si>
    <t>葬儀費用</t>
  </si>
  <si>
    <t>賠償請求関係費用</t>
  </si>
  <si>
    <t>※　通院月数が赤本別表の上限を超える場合、赤本に従い加算してください</t>
  </si>
  <si>
    <t>物的損害</t>
  </si>
  <si>
    <t>通院片道距離(km)</t>
  </si>
  <si>
    <t>通院1回あたりガソリン代</t>
  </si>
  <si>
    <t>後遺障害等級</t>
  </si>
  <si>
    <t>素因減額割合</t>
  </si>
  <si>
    <t>過失相殺前損益相殺</t>
  </si>
  <si>
    <t>慰謝料（赤本）</t>
  </si>
  <si>
    <t>過失相殺後損益相殺</t>
  </si>
  <si>
    <t>相手方人損</t>
  </si>
  <si>
    <t>相手方物損</t>
  </si>
  <si>
    <t>相手方損害相殺額</t>
  </si>
  <si>
    <t>等級</t>
  </si>
  <si>
    <t>計算方法を選択</t>
  </si>
  <si>
    <t>実休業日数で計算</t>
  </si>
  <si>
    <t>平均賃金</t>
  </si>
  <si>
    <t>所得類型</t>
  </si>
  <si>
    <t>休業日数</t>
  </si>
  <si>
    <t>賃金額</t>
  </si>
  <si>
    <t>暦日数</t>
  </si>
  <si>
    <t>稼働日数</t>
  </si>
  <si>
    <t>逸失利益</t>
  </si>
  <si>
    <t>基礎賃金（年収、円）</t>
  </si>
  <si>
    <t>労働能力喪失率</t>
  </si>
  <si>
    <t>喪失期間</t>
  </si>
  <si>
    <t>ライプニッツ係数</t>
  </si>
  <si>
    <t>性別</t>
  </si>
  <si>
    <t>年齢（症状固定時）</t>
  </si>
  <si>
    <t>平均余命</t>
  </si>
  <si>
    <t>男性学歴計全年齢平均賃金</t>
  </si>
  <si>
    <t>入通院日数で計算</t>
  </si>
  <si>
    <t>※家事従事者の場合等</t>
  </si>
  <si>
    <t>男性大卒全年齢平均賃金</t>
  </si>
  <si>
    <t>男女学歴計全年齢平均賃金</t>
  </si>
  <si>
    <t>円</t>
  </si>
  <si>
    <t>女性学歴計全年齢平均賃金</t>
  </si>
  <si>
    <t>女性学歴計60-64平均賃金</t>
  </si>
  <si>
    <t>男性</t>
  </si>
  <si>
    <t>女性</t>
  </si>
  <si>
    <t>労働能力喪失期間</t>
  </si>
  <si>
    <t>女性学歴計65-69平均賃金</t>
  </si>
  <si>
    <t>年齢</t>
  </si>
  <si>
    <t>女性学歴計70-平均賃金</t>
  </si>
  <si>
    <t>生活費控除率</t>
  </si>
  <si>
    <t>赤本から引用</t>
  </si>
  <si>
    <t>別表1</t>
  </si>
  <si>
    <t>一家の支柱：被扶養者1人</t>
  </si>
  <si>
    <t>一家の支柱：被扶養者2人以上</t>
  </si>
  <si>
    <t>労働能力喪失評価</t>
  </si>
  <si>
    <t>入院期間</t>
  </si>
  <si>
    <t>労働能力喪失を用いて計算</t>
  </si>
  <si>
    <t>採用計算方法</t>
  </si>
  <si>
    <t>自宅介護日数</t>
  </si>
  <si>
    <t>1日あたり</t>
  </si>
  <si>
    <t>看護費の認定</t>
  </si>
  <si>
    <t>総額</t>
  </si>
  <si>
    <t>入院付添費</t>
  </si>
  <si>
    <t>通院付添費</t>
  </si>
  <si>
    <t>別表2</t>
  </si>
  <si>
    <t>自宅付添費</t>
  </si>
  <si>
    <t>家族看護</t>
  </si>
  <si>
    <t>職業付添人</t>
  </si>
  <si>
    <t>将来介護料</t>
  </si>
  <si>
    <t>大項目</t>
  </si>
  <si>
    <t>修理費</t>
  </si>
  <si>
    <t>買替差額</t>
  </si>
  <si>
    <t>登録手続関係費</t>
  </si>
  <si>
    <t>消費税</t>
  </si>
  <si>
    <t>自動車取得税</t>
  </si>
  <si>
    <t>リサイクル料金</t>
  </si>
  <si>
    <t>検査登録手続費用・手数料</t>
  </si>
  <si>
    <t>車庫証明費用・手数料</t>
  </si>
  <si>
    <t>納車費用・手数料</t>
  </si>
  <si>
    <t>廃車費用・手数料</t>
  </si>
  <si>
    <t>評価損</t>
  </si>
  <si>
    <t>休車損</t>
  </si>
  <si>
    <t>事故処理費用</t>
  </si>
  <si>
    <t>級</t>
  </si>
  <si>
    <t>号</t>
  </si>
  <si>
    <t>後遺障害</t>
  </si>
  <si>
    <t>自賠責保険金額</t>
  </si>
  <si>
    <t>神経系統の機能又は精神に著しい障害を残し、常に介護を要するもの</t>
  </si>
  <si>
    <t>胸腹部臓器の機能に著しい障害を残し、常に介護を要するもの</t>
  </si>
  <si>
    <t>神経系統の機能又は精神に著しい障害を残し、随時介護を要するもの</t>
  </si>
  <si>
    <t>胸腹部臓器の機能に著しい障害を残し、随時介護を要するもの</t>
  </si>
  <si>
    <t>両目が失明したもの</t>
  </si>
  <si>
    <t>咀嚼及び言語の機能を廃したもの</t>
  </si>
  <si>
    <t>両上肢をひじ関節以上で失ったもの</t>
  </si>
  <si>
    <t>両上肢の用を全廃したもの</t>
  </si>
  <si>
    <t>両下肢をひざ関節以上で失ったもの</t>
  </si>
  <si>
    <t>両下肢の用を全廃したもの</t>
  </si>
  <si>
    <t>1眼が失明し、他眼の視力が0.02以下になったもの</t>
  </si>
  <si>
    <t>他眼の視力が0.02以下となったもの</t>
  </si>
  <si>
    <t>両上肢を手関節以上で失ったもの</t>
  </si>
  <si>
    <t>両下肢を足関節以上で失ったもの</t>
  </si>
  <si>
    <t>1眼が失明し、他眼の視力が0.06以下になったもの</t>
  </si>
  <si>
    <t>咀嚼又は言語の機能を廃したもの</t>
  </si>
  <si>
    <t>神経系統の機能又は精神に著しい障害を残し、終身労務に服することができないもの</t>
  </si>
  <si>
    <t>胸腹部臓器の機能に著しい障害を残し，終身労務に服することができないもの</t>
  </si>
  <si>
    <t>両手の手指の全部を失ったもの</t>
  </si>
  <si>
    <t>両眼の視力が0.06以下になったもの</t>
  </si>
  <si>
    <t>咀嚼及び言語の機能に著しい障害を残すもの</t>
  </si>
  <si>
    <t>両耳の聴力を全く失ったもの</t>
  </si>
  <si>
    <t>1上肢をひじ関節以上で失ったもの</t>
  </si>
  <si>
    <t>1下肢をひざ関節以上で失ったもの</t>
  </si>
  <si>
    <t>両手の手指の全部の用を廃したもの</t>
  </si>
  <si>
    <t>両足をリスフラン関節以上で失ったもの</t>
  </si>
  <si>
    <t>1眼が失明し、他眼の視力が0.1以下になったもの</t>
  </si>
  <si>
    <t>神経系統の機能又は精神に著しい障害を残し、特に軽易な労務以外の労務に服することができないもの</t>
  </si>
  <si>
    <t>胸腹部臓器の機能に著しい障害を残し、特に軽易な労務以外の労務に服することができないもの</t>
  </si>
  <si>
    <t>1上肢を手関節以上で失ったもの</t>
  </si>
  <si>
    <t>1下肢を足関節以上で失ったもの</t>
  </si>
  <si>
    <t>1上肢の用を全廃したもの</t>
  </si>
  <si>
    <t>1下肢の用を全廃したもの</t>
  </si>
  <si>
    <t>両足の足指を全部失ったもの</t>
  </si>
  <si>
    <t>両眼の視力が0.1以下になったもの</t>
  </si>
  <si>
    <t>咀嚼又は言語の機能に著しい障害を残すもの</t>
  </si>
  <si>
    <t>両耳の聴力が耳に接しなければ大声を解することができない程度になったもの</t>
  </si>
  <si>
    <t>1耳の聴力を全く失い、他耳の聴力が40センチメートル以上の距離では普通の話声を解することができない程度になったもの</t>
  </si>
  <si>
    <t>脊柱に著しい変形又は運動障害を残すもの</t>
  </si>
  <si>
    <t>1上肢の3大関節中の2関節の用を廃したもの</t>
  </si>
  <si>
    <t>1下肢の3大関節中の2関節の用を廃したもの</t>
  </si>
  <si>
    <t>1手の5の手指又はおや指を含み4の手指を失ったもの</t>
  </si>
  <si>
    <t>1眼が失明し、他眼の視力が0.6以下になったもの</t>
  </si>
  <si>
    <t>両耳の聴力が40センチメートル以上の距離では普通の話声を解することができない程度になったもの</t>
  </si>
  <si>
    <t>1耳の聴力を全く失い、他耳の聴力が1メートル以上の距離では普通の話声を解することができない程度になったもの</t>
  </si>
  <si>
    <t>神経系統の機能又は精神に著しい障害を残し、軽易な労務以外の労務に服することができないもの</t>
  </si>
  <si>
    <t>胸腹部臓器の機能に障害を残し、軽易な労務以外の労務に服することができないもの</t>
  </si>
  <si>
    <t>1手のおや指を含み3の手指を失ったもの又はおや指以外の4の手指を失ったもの</t>
  </si>
  <si>
    <t>1手の5の手指又はおや指を含みの4の手指の用を廃したもの</t>
  </si>
  <si>
    <t>1足をリスフラン関節以上で失ったもの</t>
  </si>
  <si>
    <t>1上肢に偽関節を残し、著しい運動障害を残すもの</t>
  </si>
  <si>
    <t>1下肢に偽関節を残し，著しい運動障害を残すもの</t>
  </si>
  <si>
    <t>両足の足指の全部の用を廃したもの</t>
  </si>
  <si>
    <t>外貌に著しい醜状を残すもの</t>
  </si>
  <si>
    <t>両側の睾丸を失ったもの</t>
  </si>
  <si>
    <t>1眼が失明し、又は1眼の視力が0.02以下になったもの</t>
  </si>
  <si>
    <t>脊柱に運動障害を残すもの</t>
  </si>
  <si>
    <t>1手のおや指を含み2の手指を失ったもの又はおや指以外の3の手指を失ったもの</t>
  </si>
  <si>
    <t>1手のおや指を含み3の手指を廃したもの又はおや指以外の4の手指の用をを廃したもの</t>
  </si>
  <si>
    <t>1下肢を5ンチメートル以上短縮したもの</t>
  </si>
  <si>
    <t>1上肢の3大関節中の1関節の用を廃したもの</t>
  </si>
  <si>
    <t>1下肢の3大関節中の1関節の用を廃したもの</t>
  </si>
  <si>
    <t>1上肢に偽関節を残すもの</t>
  </si>
  <si>
    <t>1下肢に偽関節を残すもの</t>
  </si>
  <si>
    <t>1足の足指の全部を失ったもの</t>
  </si>
  <si>
    <t>両眼の視力が0.6以下になったもの</t>
  </si>
  <si>
    <t>1眼の視力が0.06以下になったもの</t>
  </si>
  <si>
    <t>両眼に半盲症、視野狭窄又は視野変状を残すもの</t>
  </si>
  <si>
    <t>両眼のまぶたに著しい欠損を残すもの</t>
  </si>
  <si>
    <t>鼻を欠損し、その機能に著しい障害を残すもの</t>
  </si>
  <si>
    <t>咀嚼及び言語の機能に障害を残すもの</t>
  </si>
  <si>
    <t>両耳の聴力が1メートル以上の距離では普通の話声を解することができない程度になったもの</t>
  </si>
  <si>
    <t>1耳の聴力が耳に接しなければ大声を解することができない程度になり、他耳の聴力が 1メートル以上の距離では普通の話声を解することが困難である程度になったもの</t>
  </si>
  <si>
    <t>1耳の聴力を全く失ったもの</t>
  </si>
  <si>
    <t>神経系統の機能又は精神に障害を残し、服することができる労務が相当な程度に制限されるもの</t>
  </si>
  <si>
    <t>胸腹部臓器の機能に障害を残し、服することができる労務が相当な程度に制限されるもの</t>
  </si>
  <si>
    <t>1手のおや指又はおや指以外の2の手指を失ったもの</t>
  </si>
  <si>
    <t>1手のおや指を含み2の手指を廃したもの又はおや指以外の3の手指の用をを廃したもの</t>
  </si>
  <si>
    <t>1足の第1の足指を含み2以上の足指を失ったもの</t>
  </si>
  <si>
    <t>1足の足指の全部の用を廃したもの</t>
  </si>
  <si>
    <t>外貌に相当程度の醜状を残すもの</t>
  </si>
  <si>
    <t>生殖器に著しい障害を残すもの</t>
  </si>
  <si>
    <t>1眼の視力が0.1以下になったもの</t>
  </si>
  <si>
    <t>正面を見た場合に複視の症状を残すもの</t>
  </si>
  <si>
    <t>咀嚼又は言語の機能に障害を残すもの</t>
  </si>
  <si>
    <t>14歯以上に対し歯科補綴を加えたもの</t>
  </si>
  <si>
    <t>両耳の聴力が1メートル以上の距離では普通の話声を解することが困難である程度になったもの</t>
  </si>
  <si>
    <t>1耳の聴力が耳に接しなければ大声を解することができない程度になったもの</t>
  </si>
  <si>
    <t>1手のおや指又はおや指以外の2の手指の用を廃したもの</t>
  </si>
  <si>
    <t>1下肢を3センチメートル以上短縮したもの</t>
  </si>
  <si>
    <t>1足の第1の足指又は他の4の足指を失ったもの</t>
  </si>
  <si>
    <t>1上肢の3大関節中の1関節の機能に著しい障害を残すもの</t>
  </si>
  <si>
    <t>1下肢の3大関節中の1関節の機能に著しい障害を残すもの</t>
  </si>
  <si>
    <t>両眼の眼球に著しい調節機能障害又は運動障害を残すもの</t>
  </si>
  <si>
    <t>両眼のまぶたに著しい運動障害を残すもの</t>
  </si>
  <si>
    <t>1眼のまぶたに著しい欠損を残すもの</t>
  </si>
  <si>
    <t>10歯以上に対し歯科補綴を加えたもの</t>
  </si>
  <si>
    <t>両耳の聴力が1メートル以上の距離では小声を解することができない程度になったもの</t>
  </si>
  <si>
    <t>1耳の聴力が40センチメートル以上の距離では普通の話声を解することができない程度になったもの</t>
  </si>
  <si>
    <t>脊柱に変形を残すもの</t>
  </si>
  <si>
    <t>1手のひとさし指、なか指又はくすり指を失ったもの</t>
  </si>
  <si>
    <t>1足の第1の足指を含み2以上の足指の用を廃したもの</t>
  </si>
  <si>
    <t>胸腹部臓器の機能に障害を残し、労務の遂行に相当な程度の支障があるもの</t>
  </si>
  <si>
    <t>1眼の眼球に著しい調節機能障害又は運動障害を残すもの</t>
  </si>
  <si>
    <t>1眼のまぶたに著しい運動障害を残すもの</t>
  </si>
  <si>
    <t>7歯以上に対し歯科補綴を加えたもの</t>
  </si>
  <si>
    <t>1耳の耳殻の大部分を欠損したもの</t>
  </si>
  <si>
    <t>鎖骨、胸骨、ろく骨、けんこう骨又は骨盤骨に著しい変形を残すもの</t>
  </si>
  <si>
    <t>1上肢の3大関節中の1関節の機能に障害を残すもの</t>
  </si>
  <si>
    <t>1下肢の3大関節中の1関節の機能に障害を残すもの</t>
  </si>
  <si>
    <t>長管骨に変形を残すもの</t>
  </si>
  <si>
    <t>一手のこ指を失ったもの</t>
  </si>
  <si>
    <t>1手のひとさし指、なか指又はくすり指の用を廃したもの</t>
  </si>
  <si>
    <t>1足の第2の足指を失ったもの、第2の足指を含み2の足指を失ったもの又は第3の足指以下の3の足指を失ったもの</t>
  </si>
  <si>
    <t>1足の第1の足指又は他の4の足指の用を廃したもの</t>
  </si>
  <si>
    <t>局部に頑固な神経症状を残すもの</t>
  </si>
  <si>
    <t>外貌に醜状を残すもの</t>
  </si>
  <si>
    <t>1眼の視力が0.6以下になったもの</t>
  </si>
  <si>
    <t>正面以外を見た場合に複視の症状を残すもの</t>
  </si>
  <si>
    <t>1眼に半盲症、視野狭窄又は視野変状を残すもの</t>
  </si>
  <si>
    <t>両眼のまぶたの一部に欠損を残し又はまつげはげを残すもの</t>
  </si>
  <si>
    <t>5歯以上に対し歯科補綴を加えたもの</t>
  </si>
  <si>
    <t>1手のこ指の用を廃したもの</t>
  </si>
  <si>
    <t>1手のおや指の指骨の一部を失ったもの</t>
  </si>
  <si>
    <t>1下肢を1センチメートル以上短縮したもの</t>
  </si>
  <si>
    <t>1足の第3の足指以下の1又は2の足指を失ったもの</t>
  </si>
  <si>
    <t>1足の第2の足指の用を廃したもの、第2の足指を含み2の足指の用を廃したもの又は第3の足指以下の3の足指の用を廃したもの</t>
  </si>
  <si>
    <t>胸腹部臓器の機能に障害を残すもの</t>
  </si>
  <si>
    <t>1眼のまぶたの一部に欠損を残し又はまつげはげを残すもの</t>
  </si>
  <si>
    <t>3歯以上に対し歯科補綴を加えたもの</t>
  </si>
  <si>
    <t>1耳の聴力が1メートル以上の距離では小声を解することができない程度になったもの</t>
  </si>
  <si>
    <t>上肢の露出面にてのひらの大きさの醜いあとを残すもの</t>
  </si>
  <si>
    <t>下肢の露出面にてのひらの大きさの醜いあとを残すもの</t>
  </si>
  <si>
    <t>1手のおや指以外の手指の指骨の一部を失ったもの</t>
  </si>
  <si>
    <t>1手のおや指以外の手指の遠位指節間関節を屈伸することができなくなったもの</t>
  </si>
  <si>
    <t>1足の第3の足指以下の1又は2の足指の用を廃したもの</t>
  </si>
  <si>
    <t>局部に神経症状を残すもの</t>
  </si>
  <si>
    <t>相手既払い有無</t>
    <phoneticPr fontId="7"/>
  </si>
  <si>
    <t>下記表に、相当因果関係を認定する治療費の情報をご入力ください。</t>
    <rPh sb="2" eb="3">
      <t>ヒョウ</t>
    </rPh>
    <rPh sb="5" eb="11">
      <t>ソウトウインガカンケイ</t>
    </rPh>
    <rPh sb="20" eb="22">
      <t>ジョウホウ</t>
    </rPh>
    <phoneticPr fontId="7"/>
  </si>
  <si>
    <t>事故日と症状固定日をご入力ください。</t>
    <rPh sb="0" eb="2">
      <t>ジコ</t>
    </rPh>
    <rPh sb="2" eb="3">
      <t>ビ</t>
    </rPh>
    <rPh sb="4" eb="6">
      <t>ショウジョウ</t>
    </rPh>
    <rPh sb="6" eb="8">
      <t>コテイ</t>
    </rPh>
    <rPh sb="8" eb="9">
      <t>ビ</t>
    </rPh>
    <rPh sb="11" eb="13">
      <t>ニュウリョク</t>
    </rPh>
    <phoneticPr fontId="7"/>
  </si>
  <si>
    <t>下記表に各月の入通院日数をご入力ください。</t>
    <rPh sb="0" eb="2">
      <t>カキ</t>
    </rPh>
    <rPh sb="2" eb="3">
      <t>ヒョウ</t>
    </rPh>
    <rPh sb="4" eb="5">
      <t>カク</t>
    </rPh>
    <rPh sb="5" eb="6">
      <t>ツキ</t>
    </rPh>
    <rPh sb="7" eb="8">
      <t>ニュウ</t>
    </rPh>
    <rPh sb="8" eb="10">
      <t>ツウイン</t>
    </rPh>
    <rPh sb="10" eb="12">
      <t>ニッスウ</t>
    </rPh>
    <rPh sb="14" eb="16">
      <t>ニュウリョク</t>
    </rPh>
    <phoneticPr fontId="7"/>
  </si>
  <si>
    <t>※30か月を超える場合は、入院日数等の関数の調整が必要です。</t>
    <rPh sb="4" eb="5">
      <t>ゲツ</t>
    </rPh>
    <rPh sb="6" eb="7">
      <t>コ</t>
    </rPh>
    <rPh sb="9" eb="11">
      <t>バアイ</t>
    </rPh>
    <rPh sb="13" eb="15">
      <t>ニュウイン</t>
    </rPh>
    <rPh sb="15" eb="17">
      <t>ニッスウ</t>
    </rPh>
    <rPh sb="17" eb="18">
      <t>トウ</t>
    </rPh>
    <rPh sb="19" eb="21">
      <t>カンスウ</t>
    </rPh>
    <rPh sb="22" eb="24">
      <t>チョウセイ</t>
    </rPh>
    <rPh sb="25" eb="27">
      <t>ヒツヨウ</t>
    </rPh>
    <phoneticPr fontId="7"/>
  </si>
  <si>
    <t>※1日1500円で計算</t>
    <rPh sb="2" eb="3">
      <t>ニチ</t>
    </rPh>
    <rPh sb="7" eb="8">
      <t>エン</t>
    </rPh>
    <rPh sb="9" eb="11">
      <t>ケイサン</t>
    </rPh>
    <phoneticPr fontId="7"/>
  </si>
  <si>
    <t>等級を数字でご入力ください。</t>
    <rPh sb="0" eb="2">
      <t>トウキュウ</t>
    </rPh>
    <rPh sb="3" eb="5">
      <t>スウジ</t>
    </rPh>
    <rPh sb="7" eb="9">
      <t>ニュウリョク</t>
    </rPh>
    <phoneticPr fontId="7"/>
  </si>
  <si>
    <r>
      <rPr>
        <sz val="10"/>
        <color theme="1"/>
        <rFont val="ＭＳ Ｐゴシック"/>
        <family val="3"/>
        <charset val="128"/>
      </rPr>
      <t>※別表</t>
    </r>
    <r>
      <rPr>
        <sz val="10"/>
        <color theme="1"/>
        <rFont val="Arial"/>
        <family val="2"/>
      </rPr>
      <t>2</t>
    </r>
    <r>
      <rPr>
        <sz val="10"/>
        <color theme="1"/>
        <rFont val="ＭＳ Ｐゴシック"/>
        <family val="3"/>
        <charset val="128"/>
      </rPr>
      <t>を選択した場合で、通院期間が実通院日数の</t>
    </r>
    <r>
      <rPr>
        <sz val="10"/>
        <color theme="1"/>
        <rFont val="Arial"/>
        <family val="2"/>
      </rPr>
      <t>3</t>
    </r>
    <r>
      <rPr>
        <sz val="10"/>
        <color theme="1"/>
        <rFont val="ＭＳ Ｐゴシック"/>
        <family val="3"/>
        <charset val="128"/>
      </rPr>
      <t>倍以上の場合、実通院日数の</t>
    </r>
    <r>
      <rPr>
        <sz val="10"/>
        <color theme="1"/>
        <rFont val="Arial"/>
        <family val="2"/>
      </rPr>
      <t>3</t>
    </r>
    <r>
      <rPr>
        <sz val="10"/>
        <color theme="1"/>
        <rFont val="ＭＳ Ｐゴシック"/>
        <family val="3"/>
        <charset val="128"/>
      </rPr>
      <t>倍を採用しています。</t>
    </r>
    <rPh sb="5" eb="7">
      <t>センタク</t>
    </rPh>
    <phoneticPr fontId="7"/>
  </si>
  <si>
    <t>参考情報</t>
    <rPh sb="0" eb="2">
      <t>サンコウ</t>
    </rPh>
    <rPh sb="2" eb="4">
      <t>ジョウホウ</t>
    </rPh>
    <phoneticPr fontId="7"/>
  </si>
  <si>
    <t>円</t>
    <rPh sb="0" eb="1">
      <t>エン</t>
    </rPh>
    <phoneticPr fontId="7"/>
  </si>
  <si>
    <t>万円</t>
    <rPh sb="0" eb="2">
      <t>マンエン</t>
    </rPh>
    <phoneticPr fontId="7"/>
  </si>
  <si>
    <t>ご参考：赤本の生活費控除率</t>
    <phoneticPr fontId="7"/>
  </si>
  <si>
    <t>死亡逸失利益</t>
    <rPh sb="0" eb="2">
      <t>シボウ</t>
    </rPh>
    <rPh sb="2" eb="4">
      <t>イッシツ</t>
    </rPh>
    <rPh sb="4" eb="6">
      <t>リエキ</t>
    </rPh>
    <phoneticPr fontId="7"/>
  </si>
  <si>
    <t>ライプニッツ係数</t>
    <phoneticPr fontId="7"/>
  </si>
  <si>
    <t>労働能力喪失期間（後遺障害逸失利益と死亡逸失利益で共通）</t>
    <rPh sb="0" eb="4">
      <t>ロウドウノウリョク</t>
    </rPh>
    <phoneticPr fontId="7"/>
  </si>
  <si>
    <t>備考</t>
    <rPh sb="0" eb="2">
      <t>ビコウ</t>
    </rPh>
    <phoneticPr fontId="7"/>
  </si>
  <si>
    <t>項目名</t>
    <rPh sb="0" eb="2">
      <t>コウモク</t>
    </rPh>
    <rPh sb="2" eb="3">
      <t>メイ</t>
    </rPh>
    <phoneticPr fontId="7"/>
  </si>
  <si>
    <t>黄色でハイライトしたセルは直接ご入力ください。</t>
    <rPh sb="0" eb="2">
      <t>キイロ</t>
    </rPh>
    <rPh sb="13" eb="15">
      <t>チョクセツ</t>
    </rPh>
    <rPh sb="16" eb="18">
      <t>ニュウリョク</t>
    </rPh>
    <phoneticPr fontId="7"/>
  </si>
  <si>
    <t>人損合計</t>
    <rPh sb="0" eb="1">
      <t>ジン</t>
    </rPh>
    <rPh sb="1" eb="2">
      <t>ソン</t>
    </rPh>
    <rPh sb="2" eb="4">
      <t>ゴウケイ</t>
    </rPh>
    <phoneticPr fontId="7"/>
  </si>
  <si>
    <t>その他人損</t>
    <rPh sb="3" eb="4">
      <t>ジン</t>
    </rPh>
    <rPh sb="4" eb="5">
      <t>ソン</t>
    </rPh>
    <phoneticPr fontId="7"/>
  </si>
  <si>
    <t>被害者側過失割合</t>
    <rPh sb="3" eb="4">
      <t>ガワ</t>
    </rPh>
    <phoneticPr fontId="7"/>
  </si>
  <si>
    <t>素因減額後金額</t>
    <rPh sb="5" eb="7">
      <t>キンガク</t>
    </rPh>
    <phoneticPr fontId="7"/>
  </si>
  <si>
    <t>上記控除後金額</t>
    <rPh sb="5" eb="7">
      <t>キンガク</t>
    </rPh>
    <phoneticPr fontId="7"/>
  </si>
  <si>
    <t>過失相殺後金額</t>
    <rPh sb="5" eb="7">
      <t>キンガク</t>
    </rPh>
    <phoneticPr fontId="7"/>
  </si>
  <si>
    <t>未払額</t>
    <rPh sb="0" eb="2">
      <t>ミバラ</t>
    </rPh>
    <rPh sb="2" eb="3">
      <t>ガク</t>
    </rPh>
    <phoneticPr fontId="7"/>
  </si>
  <si>
    <t>既払金額</t>
    <rPh sb="0" eb="2">
      <t>キバラ</t>
    </rPh>
    <rPh sb="2" eb="4">
      <t>キンガク</t>
    </rPh>
    <phoneticPr fontId="7"/>
  </si>
  <si>
    <t>適用する赤本の慰謝料表</t>
    <rPh sb="4" eb="6">
      <t>アカホン</t>
    </rPh>
    <phoneticPr fontId="7"/>
  </si>
  <si>
    <t>赤本の慰謝料</t>
    <rPh sb="3" eb="6">
      <t>イシャリョウ</t>
    </rPh>
    <phoneticPr fontId="7"/>
  </si>
  <si>
    <t>付添看護費</t>
    <rPh sb="0" eb="2">
      <t>ツキソイ</t>
    </rPh>
    <rPh sb="2" eb="4">
      <t>カンゴ</t>
    </rPh>
    <rPh sb="4" eb="5">
      <t>ヒ</t>
    </rPh>
    <phoneticPr fontId="7"/>
  </si>
  <si>
    <t>将来介護費</t>
    <rPh sb="0" eb="2">
      <t>ショウライ</t>
    </rPh>
    <rPh sb="2" eb="4">
      <t>カイゴ</t>
    </rPh>
    <rPh sb="4" eb="5">
      <t>ヒ</t>
    </rPh>
    <phoneticPr fontId="7"/>
  </si>
  <si>
    <t>小項目</t>
    <rPh sb="0" eb="3">
      <t>ショウコウモク</t>
    </rPh>
    <phoneticPr fontId="7"/>
  </si>
  <si>
    <t>代車使用料</t>
    <rPh sb="2" eb="5">
      <t>シヨウリョウ</t>
    </rPh>
    <phoneticPr fontId="7"/>
  </si>
  <si>
    <t>その他物損</t>
    <rPh sb="3" eb="5">
      <t>ブッソン</t>
    </rPh>
    <phoneticPr fontId="7"/>
  </si>
  <si>
    <r>
      <rPr>
        <b/>
        <sz val="10"/>
        <color rgb="FF000000"/>
        <rFont val="Arial"/>
        <family val="3"/>
        <charset val="128"/>
        <scheme val="minor"/>
      </rPr>
      <t>休業損害</t>
    </r>
    <rPh sb="0" eb="2">
      <t>キュウギョウ</t>
    </rPh>
    <rPh sb="2" eb="4">
      <t>ソンガイ</t>
    </rPh>
    <phoneticPr fontId="7"/>
  </si>
  <si>
    <r>
      <rPr>
        <sz val="10"/>
        <color theme="1"/>
        <rFont val="Arial"/>
        <family val="3"/>
        <charset val="128"/>
        <scheme val="minor"/>
      </rPr>
      <t>暦日数基準</t>
    </r>
    <rPh sb="0" eb="2">
      <t>レキジツ</t>
    </rPh>
    <rPh sb="2" eb="3">
      <t>スウ</t>
    </rPh>
    <rPh sb="3" eb="5">
      <t>キジュン</t>
    </rPh>
    <phoneticPr fontId="7"/>
  </si>
  <si>
    <r>
      <rPr>
        <sz val="10"/>
        <color theme="1"/>
        <rFont val="Arial"/>
        <family val="3"/>
        <charset val="128"/>
        <scheme val="minor"/>
      </rPr>
      <t>稼働日数基準</t>
    </r>
    <rPh sb="0" eb="2">
      <t>カドウ</t>
    </rPh>
    <rPh sb="2" eb="4">
      <t>ニッスウ</t>
    </rPh>
    <rPh sb="4" eb="6">
      <t>キジュン</t>
    </rPh>
    <phoneticPr fontId="7"/>
  </si>
  <si>
    <t>休業日数</t>
    <rPh sb="0" eb="2">
      <t>キュウギョウ</t>
    </rPh>
    <rPh sb="2" eb="4">
      <t>ニッスウ</t>
    </rPh>
    <phoneticPr fontId="7"/>
  </si>
  <si>
    <t>＜労働能力喪失率を用いて計算＞</t>
    <phoneticPr fontId="7"/>
  </si>
  <si>
    <t>＜入通院日数を用いて計算＞</t>
    <rPh sb="7" eb="8">
      <t>モチ</t>
    </rPh>
    <phoneticPr fontId="7"/>
  </si>
  <si>
    <t>＜実休業日数を用いて計算＞</t>
    <rPh sb="7" eb="8">
      <t>モチ</t>
    </rPh>
    <phoneticPr fontId="7"/>
  </si>
  <si>
    <t>※実通院日数1日を半日の休業として算定</t>
    <rPh sb="1" eb="2">
      <t>ジツ</t>
    </rPh>
    <rPh sb="2" eb="4">
      <t>ツウイン</t>
    </rPh>
    <rPh sb="4" eb="6">
      <t>ニッスウ</t>
    </rPh>
    <rPh sb="7" eb="8">
      <t>ニチ</t>
    </rPh>
    <rPh sb="9" eb="11">
      <t>ハンニチ</t>
    </rPh>
    <rPh sb="12" eb="14">
      <t>キュウギョウ</t>
    </rPh>
    <rPh sb="17" eb="19">
      <t>サンテイ</t>
    </rPh>
    <phoneticPr fontId="7"/>
  </si>
  <si>
    <t>日数</t>
    <phoneticPr fontId="7"/>
  </si>
  <si>
    <t>喪失率</t>
    <phoneticPr fontId="7"/>
  </si>
  <si>
    <t>評価</t>
    <phoneticPr fontId="7"/>
  </si>
  <si>
    <t>対象期間</t>
    <phoneticPr fontId="7"/>
  </si>
  <si>
    <r>
      <t>※通院期間が</t>
    </r>
    <r>
      <rPr>
        <sz val="10"/>
        <color theme="1"/>
        <rFont val="Arial"/>
        <family val="2"/>
        <scheme val="minor"/>
      </rPr>
      <t>4</t>
    </r>
    <r>
      <rPr>
        <sz val="10"/>
        <color theme="1"/>
        <rFont val="Arial"/>
        <family val="3"/>
        <charset val="128"/>
        <scheme val="minor"/>
      </rPr>
      <t>行以上となる場合は、適宜編集してご利用ください</t>
    </r>
    <rPh sb="1" eb="3">
      <t>ツウイン</t>
    </rPh>
    <rPh sb="3" eb="5">
      <t>キカン</t>
    </rPh>
    <rPh sb="24" eb="26">
      <t>リヨウ</t>
    </rPh>
    <phoneticPr fontId="7"/>
  </si>
  <si>
    <r>
      <t>※</t>
    </r>
    <r>
      <rPr>
        <sz val="10"/>
        <color theme="1"/>
        <rFont val="Arial"/>
        <family val="2"/>
        <scheme val="minor"/>
      </rPr>
      <t>40</t>
    </r>
    <r>
      <rPr>
        <sz val="10"/>
        <color theme="1"/>
        <rFont val="Arial"/>
        <family val="3"/>
        <charset val="128"/>
        <scheme val="minor"/>
      </rPr>
      <t>行以上となる場合は、適宜編集してご利用ください</t>
    </r>
    <rPh sb="20" eb="22">
      <t>リヨウ</t>
    </rPh>
    <phoneticPr fontId="7"/>
  </si>
  <si>
    <r>
      <t>※</t>
    </r>
    <r>
      <rPr>
        <sz val="10"/>
        <color theme="1"/>
        <rFont val="Arial"/>
        <family val="2"/>
        <scheme val="minor"/>
      </rPr>
      <t>10</t>
    </r>
    <r>
      <rPr>
        <sz val="10"/>
        <color theme="1"/>
        <rFont val="Arial"/>
        <family val="3"/>
        <charset val="128"/>
        <scheme val="minor"/>
      </rPr>
      <t>行以上となる場合は、適宜編集してご利用ください</t>
    </r>
    <rPh sb="20" eb="22">
      <t>リヨウ</t>
    </rPh>
    <phoneticPr fontId="7"/>
  </si>
  <si>
    <t>採用する基礎年収</t>
    <rPh sb="4" eb="6">
      <t>キソ</t>
    </rPh>
    <phoneticPr fontId="7"/>
  </si>
  <si>
    <t>稼働日数基準</t>
  </si>
  <si>
    <t>給与所得者又は事業所得者の場合に使用</t>
  </si>
  <si>
    <t>基礎日額</t>
    <rPh sb="0" eb="2">
      <t>キソ</t>
    </rPh>
    <rPh sb="2" eb="4">
      <t>ニチガク</t>
    </rPh>
    <phoneticPr fontId="7"/>
  </si>
  <si>
    <t>事業所得者の場合</t>
  </si>
  <si>
    <t>※稼働実態がないものに限る</t>
  </si>
  <si>
    <t>※閏年の関係で基礎日額の計算の分母を366日とする場合、上記の数字を366とする</t>
  </si>
  <si>
    <t>対象日数</t>
    <rPh sb="0" eb="2">
      <t>タイショウ</t>
    </rPh>
    <rPh sb="2" eb="4">
      <t>ニッスウ</t>
    </rPh>
    <phoneticPr fontId="7"/>
  </si>
  <si>
    <t>基礎年収（円）</t>
    <phoneticPr fontId="7"/>
  </si>
  <si>
    <t>固定経費／年</t>
    <phoneticPr fontId="7"/>
  </si>
  <si>
    <t>専従者給与／年</t>
    <phoneticPr fontId="7"/>
  </si>
  <si>
    <t>基礎日額</t>
    <phoneticPr fontId="7"/>
  </si>
  <si>
    <t>休業期間の売上がある場合</t>
  </si>
  <si>
    <t>実収入</t>
    <phoneticPr fontId="7"/>
  </si>
  <si>
    <t>固定経費</t>
    <phoneticPr fontId="7"/>
  </si>
  <si>
    <t>専従者給与</t>
    <phoneticPr fontId="7"/>
  </si>
  <si>
    <t>※休業期間全体の金額を記入</t>
  </si>
  <si>
    <t>事故寄与率</t>
    <phoneticPr fontId="7"/>
  </si>
  <si>
    <t>会社役員の場合</t>
  </si>
  <si>
    <t>休業期間</t>
  </si>
  <si>
    <t>本来の報酬額／月</t>
  </si>
  <si>
    <t>減収額／月</t>
  </si>
  <si>
    <t>利益配当部分割合</t>
  </si>
  <si>
    <t>※　円単位で入力</t>
  </si>
  <si>
    <t>ヶ月</t>
    <rPh sb="1" eb="2">
      <t>ゲツ</t>
    </rPh>
    <phoneticPr fontId="7"/>
  </si>
  <si>
    <t>休業損害</t>
    <phoneticPr fontId="7"/>
  </si>
  <si>
    <t>給与所得者の場合</t>
    <rPh sb="0" eb="5">
      <t>キュウヨショトクシャ</t>
    </rPh>
    <rPh sb="6" eb="8">
      <t>バアイ</t>
    </rPh>
    <phoneticPr fontId="7"/>
  </si>
  <si>
    <t>※　算定対象とする休業期間のみを入力する</t>
  </si>
  <si>
    <t>下記表に公共交通機関で通院した病院名等と「通院1回あたりの交通費」をご入力ください。</t>
    <rPh sb="0" eb="2">
      <t>カキ</t>
    </rPh>
    <rPh sb="2" eb="3">
      <t>ヒョウ</t>
    </rPh>
    <rPh sb="4" eb="10">
      <t>コウキョウコウツウキカン</t>
    </rPh>
    <rPh sb="11" eb="13">
      <t>ツウイン</t>
    </rPh>
    <rPh sb="15" eb="17">
      <t>ビョウイン</t>
    </rPh>
    <rPh sb="17" eb="18">
      <t>メイ</t>
    </rPh>
    <rPh sb="18" eb="19">
      <t>トウ</t>
    </rPh>
    <rPh sb="21" eb="23">
      <t>ツウイン</t>
    </rPh>
    <rPh sb="24" eb="25">
      <t>カイ</t>
    </rPh>
    <rPh sb="29" eb="32">
      <t>コウツウヒ</t>
    </rPh>
    <rPh sb="35" eb="37">
      <t>ニュウリョク</t>
    </rPh>
    <phoneticPr fontId="7"/>
  </si>
  <si>
    <t>下記表に自家用車で通院した病院名等と通院距離をご入力ください。（1km15円で計算）</t>
    <rPh sb="0" eb="2">
      <t>カキ</t>
    </rPh>
    <rPh sb="2" eb="3">
      <t>ヒョウ</t>
    </rPh>
    <rPh sb="13" eb="15">
      <t>ビョウイン</t>
    </rPh>
    <rPh sb="15" eb="16">
      <t>メイ</t>
    </rPh>
    <rPh sb="16" eb="17">
      <t>トウ</t>
    </rPh>
    <rPh sb="18" eb="20">
      <t>ツウイン</t>
    </rPh>
    <rPh sb="20" eb="22">
      <t>キョリ</t>
    </rPh>
    <rPh sb="24" eb="26">
      <t>ニュウリョク</t>
    </rPh>
    <rPh sb="37" eb="38">
      <t>エン</t>
    </rPh>
    <rPh sb="39" eb="41">
      <t>ケイサン</t>
    </rPh>
    <phoneticPr fontId="7"/>
  </si>
  <si>
    <t>ご参考：平成30年賃金センサスより引用（千円）</t>
    <rPh sb="1" eb="3">
      <t>サンコウ</t>
    </rPh>
    <phoneticPr fontId="7"/>
  </si>
  <si>
    <t>平均余命表（平成30年）</t>
    <rPh sb="6" eb="8">
      <t>ヘイセイ</t>
    </rPh>
    <rPh sb="10" eb="11">
      <t>ネン</t>
    </rPh>
    <phoneticPr fontId="7"/>
  </si>
  <si>
    <r>
      <rPr>
        <sz val="10"/>
        <color theme="1"/>
        <rFont val="ＭＳ ゴシック"/>
        <family val="3"/>
        <charset val="128"/>
      </rPr>
      <t>平成</t>
    </r>
    <r>
      <rPr>
        <sz val="10"/>
        <color theme="1"/>
        <rFont val="Arial"/>
        <family val="2"/>
      </rPr>
      <t>30</t>
    </r>
    <r>
      <rPr>
        <sz val="10"/>
        <color theme="1"/>
        <rFont val="ＭＳ ゴシック"/>
        <family val="3"/>
        <charset val="128"/>
      </rPr>
      <t>年</t>
    </r>
    <phoneticPr fontId="7"/>
  </si>
  <si>
    <t>平成30年</t>
  </si>
  <si>
    <t>介護期間（年数）</t>
    <rPh sb="0" eb="2">
      <t>カイゴ</t>
    </rPh>
    <rPh sb="2" eb="4">
      <t>キカン</t>
    </rPh>
    <rPh sb="5" eb="6">
      <t>ネン</t>
    </rPh>
    <rPh sb="6" eb="7">
      <t>スウ</t>
    </rPh>
    <phoneticPr fontId="7"/>
  </si>
  <si>
    <r>
      <t>1</t>
    </r>
    <r>
      <rPr>
        <sz val="10"/>
        <color theme="1"/>
        <rFont val="ＭＳ Ｐゴシック"/>
        <family val="3"/>
        <charset val="128"/>
      </rPr>
      <t>か月あたりの介護料</t>
    </r>
    <rPh sb="2" eb="3">
      <t>ゲツ</t>
    </rPh>
    <phoneticPr fontId="7"/>
  </si>
  <si>
    <r>
      <t>1</t>
    </r>
    <r>
      <rPr>
        <sz val="10"/>
        <color theme="1"/>
        <rFont val="ＭＳ Ｐゴシック"/>
        <family val="3"/>
        <charset val="128"/>
      </rPr>
      <t>年あたりの介護料</t>
    </r>
    <rPh sb="1" eb="2">
      <t>ネン</t>
    </rPh>
    <phoneticPr fontId="7"/>
  </si>
  <si>
    <t>給与所得者</t>
    <phoneticPr fontId="7"/>
  </si>
  <si>
    <r>
      <rPr>
        <sz val="10"/>
        <color theme="1"/>
        <rFont val="ＭＳ Ｐゴシック"/>
        <family val="3"/>
        <charset val="128"/>
      </rPr>
      <t>ライプニッツ係数表（法定利率</t>
    </r>
    <r>
      <rPr>
        <sz val="10"/>
        <color theme="1"/>
        <rFont val="Arial"/>
        <family val="2"/>
      </rPr>
      <t>5</t>
    </r>
    <r>
      <rPr>
        <sz val="10"/>
        <color theme="1"/>
        <rFont val="ＭＳ Ｐゴシック"/>
        <family val="3"/>
        <charset val="128"/>
      </rPr>
      <t>％）</t>
    </r>
    <rPh sb="10" eb="12">
      <t>ホウテイ</t>
    </rPh>
    <rPh sb="12" eb="14">
      <t>リリツ</t>
    </rPh>
    <phoneticPr fontId="7"/>
  </si>
  <si>
    <t>ライプニッツ係数表（法定利率3％）</t>
    <rPh sb="10" eb="12">
      <t>ホウテイ</t>
    </rPh>
    <rPh sb="12" eb="14">
      <t>リリツ</t>
    </rPh>
    <phoneticPr fontId="7"/>
  </si>
  <si>
    <t>%</t>
    <phoneticPr fontId="7"/>
  </si>
  <si>
    <t>控除するライプニッツ係数</t>
    <rPh sb="0" eb="2">
      <t>コウジョ</t>
    </rPh>
    <rPh sb="10" eb="12">
      <t>ケイスウ</t>
    </rPh>
    <phoneticPr fontId="7"/>
  </si>
  <si>
    <t>18歳未満の場合の18歳までの年数</t>
    <rPh sb="2" eb="5">
      <t>サイミマン</t>
    </rPh>
    <rPh sb="6" eb="8">
      <t>バアイ</t>
    </rPh>
    <rPh sb="11" eb="12">
      <t>サイ</t>
    </rPh>
    <rPh sb="15" eb="17">
      <t>ネンスウ</t>
    </rPh>
    <phoneticPr fontId="7"/>
  </si>
  <si>
    <t>年少者の就労期間控除</t>
    <rPh sb="0" eb="3">
      <t>ネンショウシャ</t>
    </rPh>
    <rPh sb="3" eb="4">
      <t>ワカモノ</t>
    </rPh>
    <rPh sb="4" eb="6">
      <t>シュウロウ</t>
    </rPh>
    <rPh sb="6" eb="8">
      <t>キカン</t>
    </rPh>
    <rPh sb="8" eb="10">
      <t>コウジョ</t>
    </rPh>
    <phoneticPr fontId="7"/>
  </si>
  <si>
    <t>未就労年少者のライプニッツ係数</t>
    <rPh sb="0" eb="3">
      <t>ミシュウロウ</t>
    </rPh>
    <rPh sb="3" eb="6">
      <t>ネンショウシャ</t>
    </rPh>
    <rPh sb="13" eb="15">
      <t>ケイスウ</t>
    </rPh>
    <phoneticPr fontId="7"/>
  </si>
  <si>
    <t>喪失期間　（未就労期間控除前）</t>
    <rPh sb="6" eb="9">
      <t>ミシュウロウ</t>
    </rPh>
    <rPh sb="9" eb="11">
      <t>キカン</t>
    </rPh>
    <rPh sb="11" eb="13">
      <t>コウジョ</t>
    </rPh>
    <rPh sb="13" eb="14">
      <t>マエ</t>
    </rPh>
    <phoneticPr fontId="7"/>
  </si>
  <si>
    <t>未就労年少者の就労始期</t>
    <rPh sb="0" eb="3">
      <t>ミシュウロウ</t>
    </rPh>
    <rPh sb="3" eb="6">
      <t>ネンショウシャ</t>
    </rPh>
    <rPh sb="7" eb="9">
      <t>シュウロウ</t>
    </rPh>
    <rPh sb="9" eb="11">
      <t>シキ</t>
    </rPh>
    <phoneticPr fontId="7"/>
  </si>
  <si>
    <t>歳</t>
    <rPh sb="0" eb="1">
      <t>サイ</t>
    </rPh>
    <phoneticPr fontId="7"/>
  </si>
  <si>
    <t>ライプニッツ係数の中間利息控除の利率</t>
    <rPh sb="6" eb="8">
      <t>ケイスウ</t>
    </rPh>
    <rPh sb="9" eb="11">
      <t>チュウカン</t>
    </rPh>
    <rPh sb="11" eb="13">
      <t>リソク</t>
    </rPh>
    <rPh sb="13" eb="15">
      <t>コウジョ</t>
    </rPh>
    <rPh sb="16" eb="18">
      <t>リリツ</t>
    </rPh>
    <phoneticPr fontId="7"/>
  </si>
  <si>
    <t>切り下げ</t>
  </si>
  <si>
    <t>平均余命の2分の1</t>
    <rPh sb="6" eb="7">
      <t>ブン</t>
    </rPh>
    <phoneticPr fontId="7"/>
  </si>
  <si>
    <t>平均余命の2分の1の端数処理</t>
    <rPh sb="6" eb="7">
      <t>ブン</t>
    </rPh>
    <rPh sb="10" eb="12">
      <t>ハスウ</t>
    </rPh>
    <rPh sb="12" eb="14">
      <t>ショリ</t>
    </rPh>
    <phoneticPr fontId="7"/>
  </si>
  <si>
    <t>端数処理後　平均余命の2分の1</t>
    <rPh sb="0" eb="4">
      <t>ハスウショリ</t>
    </rPh>
    <rPh sb="4" eb="5">
      <t>ゴ</t>
    </rPh>
    <rPh sb="6" eb="10">
      <t>ヘイキンヨミョウ</t>
    </rPh>
    <rPh sb="12" eb="13">
      <t>ブン</t>
    </rPh>
    <phoneticPr fontId="7"/>
  </si>
  <si>
    <t>損害額等</t>
    <rPh sb="0" eb="2">
      <t>ソンガイ</t>
    </rPh>
    <rPh sb="2" eb="3">
      <t>ガク</t>
    </rPh>
    <rPh sb="3" eb="4">
      <t>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</si>
</sst>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0_);[Red]\(0.0\)"/>
    <numFmt numFmtId="178" formatCode="0.00_ "/>
  </numFmts>
  <fonts count="28" x14ac:knownFonts="1">
    <font>
      <sz val="10"/>
      <color rgb="FF000000"/>
      <name val="Arial"/>
    </font>
    <font>
      <sz val="10"/>
      <color theme="1"/>
      <name val="Arial"/>
      <family val="2"/>
    </font>
    <font>
      <sz val="10"/>
      <name val="Arial"/>
      <family val="2"/>
    </font>
    <font>
      <b/>
      <sz val="10"/>
      <color theme="1"/>
      <name val="Arial"/>
      <family val="2"/>
    </font>
    <font>
      <sz val="10"/>
      <color rgb="FFFF0000"/>
      <name val="Arial"/>
      <family val="2"/>
    </font>
    <font>
      <sz val="11"/>
      <color rgb="FF000000"/>
      <name val="游ゴシック"/>
      <family val="3"/>
      <charset val="128"/>
    </font>
    <font>
      <sz val="10"/>
      <color rgb="FF000000"/>
      <name val="Arial"/>
      <family val="2"/>
    </font>
    <font>
      <sz val="6"/>
      <name val="ＭＳ Ｐゴシック"/>
      <family val="3"/>
      <charset val="128"/>
    </font>
    <font>
      <sz val="10"/>
      <color rgb="FF000000"/>
      <name val="ＭＳ Ｐゴシック"/>
      <family val="3"/>
      <charset val="128"/>
    </font>
    <font>
      <sz val="10"/>
      <color theme="1"/>
      <name val="ＭＳ Ｐゴシック"/>
      <family val="3"/>
      <charset val="128"/>
    </font>
    <font>
      <sz val="10"/>
      <color theme="1"/>
      <name val="Arial"/>
      <family val="2"/>
    </font>
    <font>
      <sz val="10"/>
      <color theme="1"/>
      <name val="Arial"/>
      <family val="3"/>
      <charset val="128"/>
    </font>
    <font>
      <sz val="10"/>
      <color rgb="FFFF0000"/>
      <name val="ＭＳ Ｐゴシック"/>
      <family val="3"/>
      <charset val="128"/>
    </font>
    <font>
      <sz val="10"/>
      <color rgb="FFFF0000"/>
      <name val="Arial"/>
      <family val="2"/>
    </font>
    <font>
      <b/>
      <sz val="10"/>
      <color theme="1"/>
      <name val="Arial"/>
      <family val="2"/>
    </font>
    <font>
      <b/>
      <sz val="10"/>
      <color rgb="FF000000"/>
      <name val="ＭＳ Ｐゴシック"/>
      <family val="3"/>
      <charset val="128"/>
    </font>
    <font>
      <sz val="10"/>
      <color rgb="FF000000"/>
      <name val="Arial"/>
      <family val="2"/>
      <scheme val="minor"/>
    </font>
    <font>
      <b/>
      <sz val="10"/>
      <color rgb="FF000000"/>
      <name val="Arial"/>
      <family val="2"/>
      <scheme val="minor"/>
    </font>
    <font>
      <b/>
      <sz val="10"/>
      <color rgb="FF000000"/>
      <name val="Arial"/>
      <family val="3"/>
      <charset val="128"/>
      <scheme val="minor"/>
    </font>
    <font>
      <sz val="10"/>
      <color theme="1"/>
      <name val="Arial"/>
      <family val="2"/>
      <scheme val="minor"/>
    </font>
    <font>
      <sz val="10"/>
      <name val="Arial"/>
      <family val="2"/>
      <scheme val="minor"/>
    </font>
    <font>
      <sz val="10"/>
      <color theme="1"/>
      <name val="Arial"/>
      <family val="3"/>
      <charset val="128"/>
      <scheme val="minor"/>
    </font>
    <font>
      <sz val="10"/>
      <color rgb="FF000000"/>
      <name val="Arial"/>
      <family val="3"/>
      <charset val="128"/>
      <scheme val="minor"/>
    </font>
    <font>
      <sz val="10"/>
      <color rgb="FF000000"/>
      <name val="Arial"/>
      <family val="2"/>
    </font>
    <font>
      <sz val="10"/>
      <color theme="1"/>
      <name val="ＭＳ ゴシック"/>
      <family val="3"/>
      <charset val="128"/>
    </font>
    <font>
      <u/>
      <sz val="10"/>
      <color theme="10"/>
      <name val="Arial"/>
      <family val="2"/>
    </font>
    <font>
      <b/>
      <u/>
      <sz val="10"/>
      <color theme="10"/>
      <name val="Arial"/>
      <family val="2"/>
    </font>
    <font>
      <b/>
      <sz val="10"/>
      <color rgb="FFFF0000"/>
      <name val="ＭＳ Ｐゴシック"/>
      <family val="3"/>
      <charset val="128"/>
    </font>
  </fonts>
  <fills count="21">
    <fill>
      <patternFill patternType="none"/>
    </fill>
    <fill>
      <patternFill patternType="gray125"/>
    </fill>
    <fill>
      <patternFill patternType="solid">
        <fgColor rgb="FFD9EAD3"/>
        <bgColor rgb="FFD9EAD3"/>
      </patternFill>
    </fill>
    <fill>
      <patternFill patternType="solid">
        <fgColor rgb="FFFFF2CC"/>
        <bgColor rgb="FFFFF2CC"/>
      </patternFill>
    </fill>
    <fill>
      <patternFill patternType="solid">
        <fgColor rgb="FFC9DAF8"/>
        <bgColor rgb="FFC9DAF8"/>
      </patternFill>
    </fill>
    <fill>
      <patternFill patternType="solid">
        <fgColor rgb="FFA4C2F4"/>
        <bgColor rgb="FFA4C2F4"/>
      </patternFill>
    </fill>
    <fill>
      <patternFill patternType="solid">
        <fgColor rgb="FF6D9EEB"/>
        <bgColor rgb="FF6D9EEB"/>
      </patternFill>
    </fill>
    <fill>
      <patternFill patternType="solid">
        <fgColor rgb="FFF7E3E3"/>
        <bgColor rgb="FFF7E3E3"/>
      </patternFill>
    </fill>
    <fill>
      <patternFill patternType="solid">
        <fgColor rgb="FFFFFFFF"/>
        <bgColor rgb="FFFFFFFF"/>
      </patternFill>
    </fill>
    <fill>
      <patternFill patternType="solid">
        <fgColor rgb="FFD9D9D9"/>
        <bgColor rgb="FFD9D9D9"/>
      </patternFill>
    </fill>
    <fill>
      <patternFill patternType="solid">
        <fgColor rgb="FFFFE699"/>
        <bgColor rgb="FFFFE699"/>
      </patternFill>
    </fill>
    <fill>
      <patternFill patternType="solid">
        <fgColor theme="4" tint="0.59999389629810485"/>
        <bgColor rgb="FF6D9EEB"/>
      </patternFill>
    </fill>
    <fill>
      <patternFill patternType="solid">
        <fgColor theme="4" tint="0.59999389629810485"/>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rgb="FFA4B4C8"/>
        <bgColor rgb="FF6AA84F"/>
      </patternFill>
    </fill>
    <fill>
      <patternFill patternType="solid">
        <fgColor theme="4" tint="0.79998168889431442"/>
        <bgColor indexed="64"/>
      </patternFill>
    </fill>
    <fill>
      <patternFill patternType="solid">
        <fgColor theme="4" tint="0.79998168889431442"/>
        <bgColor rgb="FFD9EAD3"/>
      </patternFill>
    </fill>
    <fill>
      <patternFill patternType="solid">
        <fgColor theme="6" tint="0.79998168889431442"/>
        <bgColor rgb="FFFFF2CC"/>
      </patternFill>
    </fill>
    <fill>
      <patternFill patternType="solid">
        <fgColor rgb="FFC9DAF8"/>
        <bgColor indexed="64"/>
      </patternFill>
    </fill>
    <fill>
      <patternFill patternType="solid">
        <fgColor rgb="FFFFF2CC"/>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style="thin">
        <color indexed="64"/>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38" fontId="6" fillId="0" borderId="0" applyFont="0" applyFill="0" applyBorder="0" applyAlignment="0" applyProtection="0">
      <alignment vertical="center"/>
    </xf>
    <xf numFmtId="0" fontId="25" fillId="0" borderId="0" applyNumberFormat="0" applyFill="0" applyBorder="0" applyAlignment="0" applyProtection="0"/>
    <xf numFmtId="9" fontId="6" fillId="0" borderId="0" applyFont="0" applyFill="0" applyBorder="0" applyAlignment="0" applyProtection="0">
      <alignment vertical="center"/>
    </xf>
  </cellStyleXfs>
  <cellXfs count="204">
    <xf numFmtId="0" fontId="0" fillId="0" borderId="0" xfId="0" applyFont="1" applyAlignment="1"/>
    <xf numFmtId="0" fontId="1" fillId="2" borderId="1" xfId="0" applyFont="1" applyFill="1" applyBorder="1" applyAlignment="1"/>
    <xf numFmtId="0" fontId="1" fillId="3" borderId="1" xfId="0" applyFont="1" applyFill="1" applyBorder="1" applyAlignment="1"/>
    <xf numFmtId="0" fontId="1" fillId="2" borderId="2" xfId="0" applyFont="1" applyFill="1" applyBorder="1" applyAlignment="1"/>
    <xf numFmtId="0" fontId="1" fillId="0" borderId="0" xfId="0" applyFont="1" applyAlignment="1"/>
    <xf numFmtId="0" fontId="3" fillId="0" borderId="0" xfId="0" applyFont="1" applyAlignment="1"/>
    <xf numFmtId="0" fontId="1" fillId="0" borderId="1" xfId="0" applyFont="1" applyBorder="1" applyAlignment="1"/>
    <xf numFmtId="0" fontId="1" fillId="4" borderId="1" xfId="0" applyFont="1" applyFill="1" applyBorder="1" applyAlignment="1"/>
    <xf numFmtId="3" fontId="1" fillId="0" borderId="1" xfId="0" applyNumberFormat="1" applyFont="1" applyBorder="1"/>
    <xf numFmtId="0" fontId="1" fillId="0" borderId="1" xfId="0" applyFont="1" applyBorder="1"/>
    <xf numFmtId="0" fontId="1" fillId="5" borderId="1" xfId="0" applyFont="1" applyFill="1" applyBorder="1" applyAlignment="1"/>
    <xf numFmtId="0" fontId="1" fillId="3" borderId="1" xfId="0" applyFont="1" applyFill="1" applyBorder="1"/>
    <xf numFmtId="3" fontId="1" fillId="3" borderId="1" xfId="0" applyNumberFormat="1" applyFont="1" applyFill="1" applyBorder="1"/>
    <xf numFmtId="0" fontId="0" fillId="0" borderId="0" xfId="0" applyFont="1" applyAlignment="1"/>
    <xf numFmtId="0" fontId="1" fillId="8" borderId="1" xfId="0" applyFont="1" applyFill="1" applyBorder="1" applyAlignment="1"/>
    <xf numFmtId="0" fontId="1" fillId="4" borderId="1" xfId="0" applyFont="1" applyFill="1" applyBorder="1"/>
    <xf numFmtId="0" fontId="5" fillId="10" borderId="1" xfId="0" applyFont="1" applyFill="1" applyBorder="1" applyAlignment="1"/>
    <xf numFmtId="0" fontId="5" fillId="10" borderId="5" xfId="0" applyFont="1" applyFill="1" applyBorder="1" applyAlignment="1"/>
    <xf numFmtId="0" fontId="5" fillId="10" borderId="5" xfId="0" applyFont="1" applyFill="1" applyBorder="1" applyAlignment="1">
      <alignment wrapText="1"/>
    </xf>
    <xf numFmtId="0" fontId="5" fillId="0" borderId="6" xfId="0" applyFont="1" applyBorder="1" applyAlignment="1">
      <alignment horizontal="right"/>
    </xf>
    <xf numFmtId="0" fontId="5" fillId="0" borderId="8" xfId="0" applyFont="1" applyBorder="1" applyAlignment="1">
      <alignment horizontal="right"/>
    </xf>
    <xf numFmtId="0" fontId="5" fillId="0" borderId="8" xfId="0" applyFont="1" applyBorder="1" applyAlignment="1">
      <alignment wrapText="1"/>
    </xf>
    <xf numFmtId="0" fontId="5" fillId="0" borderId="1" xfId="0" applyFont="1" applyBorder="1" applyAlignment="1">
      <alignment horizontal="right"/>
    </xf>
    <xf numFmtId="0" fontId="5" fillId="0" borderId="1" xfId="0" applyFont="1" applyBorder="1" applyAlignment="1">
      <alignment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5" fillId="0" borderId="9" xfId="0" applyFont="1" applyBorder="1" applyAlignment="1">
      <alignment wrapText="1"/>
    </xf>
    <xf numFmtId="0" fontId="5" fillId="0" borderId="9" xfId="0" applyFont="1" applyBorder="1" applyAlignment="1">
      <alignment vertical="top" wrapText="1"/>
    </xf>
    <xf numFmtId="0" fontId="1" fillId="0" borderId="0" xfId="0" applyFont="1" applyAlignment="1">
      <alignment wrapText="1"/>
    </xf>
    <xf numFmtId="0" fontId="8" fillId="0" borderId="0" xfId="0" applyFont="1" applyAlignment="1"/>
    <xf numFmtId="0" fontId="1" fillId="0" borderId="5" xfId="0" applyFont="1" applyBorder="1" applyAlignment="1"/>
    <xf numFmtId="0" fontId="9" fillId="0" borderId="0" xfId="0" applyFont="1" applyAlignment="1"/>
    <xf numFmtId="0" fontId="9" fillId="4" borderId="1" xfId="0" applyFont="1" applyFill="1" applyBorder="1" applyAlignment="1"/>
    <xf numFmtId="0" fontId="1" fillId="11" borderId="1" xfId="0" applyFont="1" applyFill="1" applyBorder="1" applyAlignment="1"/>
    <xf numFmtId="0" fontId="1" fillId="0" borderId="5" xfId="0" applyFont="1" applyBorder="1" applyAlignment="1" applyProtection="1">
      <protection hidden="1"/>
    </xf>
    <xf numFmtId="0" fontId="15" fillId="0" borderId="0" xfId="0" applyFont="1" applyAlignment="1"/>
    <xf numFmtId="0" fontId="9" fillId="0" borderId="1" xfId="0" applyFont="1" applyBorder="1" applyAlignment="1"/>
    <xf numFmtId="0" fontId="1" fillId="8" borderId="1" xfId="0" applyFont="1" applyFill="1" applyBorder="1" applyAlignment="1" applyProtection="1">
      <protection locked="0"/>
    </xf>
    <xf numFmtId="38" fontId="1" fillId="8" borderId="1" xfId="1" applyFont="1" applyFill="1" applyBorder="1" applyAlignment="1"/>
    <xf numFmtId="38" fontId="1" fillId="0" borderId="1" xfId="1" applyFont="1" applyBorder="1" applyAlignment="1"/>
    <xf numFmtId="0" fontId="9" fillId="2" borderId="7" xfId="0" applyFont="1" applyFill="1" applyBorder="1" applyAlignment="1"/>
    <xf numFmtId="3" fontId="1" fillId="3" borderId="6" xfId="0" applyNumberFormat="1" applyFont="1" applyFill="1" applyBorder="1" applyAlignment="1"/>
    <xf numFmtId="0" fontId="1" fillId="2" borderId="10" xfId="0" applyFont="1" applyFill="1" applyBorder="1" applyAlignment="1"/>
    <xf numFmtId="0" fontId="21" fillId="0" borderId="0" xfId="0" applyFont="1" applyAlignment="1"/>
    <xf numFmtId="0" fontId="1" fillId="13" borderId="1" xfId="0" applyFont="1" applyFill="1" applyBorder="1"/>
    <xf numFmtId="0" fontId="9" fillId="5" borderId="1" xfId="0" applyFont="1" applyFill="1" applyBorder="1" applyAlignment="1"/>
    <xf numFmtId="0" fontId="1" fillId="0" borderId="3" xfId="0" applyFont="1" applyBorder="1"/>
    <xf numFmtId="0" fontId="1" fillId="11" borderId="2" xfId="0" applyFont="1" applyFill="1" applyBorder="1" applyAlignment="1"/>
    <xf numFmtId="0" fontId="0" fillId="0" borderId="10" xfId="0" applyFont="1" applyBorder="1" applyAlignment="1"/>
    <xf numFmtId="0" fontId="10" fillId="5" borderId="1" xfId="0" applyFont="1" applyFill="1" applyBorder="1" applyAlignment="1"/>
    <xf numFmtId="0" fontId="1" fillId="0" borderId="1" xfId="0" applyFont="1" applyFill="1" applyBorder="1"/>
    <xf numFmtId="0" fontId="0" fillId="0" borderId="0" xfId="0" applyFont="1" applyAlignment="1" applyProtection="1">
      <protection locked="0"/>
    </xf>
    <xf numFmtId="0" fontId="8" fillId="0" borderId="0" xfId="0" applyFont="1" applyAlignment="1" applyProtection="1">
      <protection locked="0"/>
    </xf>
    <xf numFmtId="0" fontId="9" fillId="2" borderId="1" xfId="0" applyFont="1" applyFill="1" applyBorder="1" applyAlignment="1" applyProtection="1">
      <protection locked="0"/>
    </xf>
    <xf numFmtId="0" fontId="9" fillId="2" borderId="3" xfId="0" applyFont="1" applyFill="1" applyBorder="1" applyAlignment="1" applyProtection="1">
      <protection locked="0"/>
    </xf>
    <xf numFmtId="0" fontId="1" fillId="0" borderId="1" xfId="0" applyFont="1" applyBorder="1" applyAlignment="1" applyProtection="1">
      <protection locked="0"/>
    </xf>
    <xf numFmtId="3" fontId="1" fillId="0" borderId="1" xfId="0" applyNumberFormat="1" applyFont="1" applyBorder="1" applyProtection="1">
      <protection locked="0"/>
    </xf>
    <xf numFmtId="0" fontId="1" fillId="3" borderId="1" xfId="0" applyFont="1" applyFill="1" applyBorder="1" applyProtection="1">
      <protection locked="0"/>
    </xf>
    <xf numFmtId="3" fontId="1" fillId="3" borderId="1" xfId="0" applyNumberFormat="1" applyFont="1" applyFill="1" applyBorder="1" applyProtection="1">
      <protection locked="0"/>
    </xf>
    <xf numFmtId="3" fontId="1" fillId="0" borderId="1" xfId="0" applyNumberFormat="1" applyFont="1" applyBorder="1" applyAlignment="1" applyProtection="1">
      <protection locked="0"/>
    </xf>
    <xf numFmtId="0" fontId="9" fillId="0" borderId="1" xfId="0" applyFont="1" applyBorder="1" applyAlignment="1" applyProtection="1">
      <protection locked="0"/>
    </xf>
    <xf numFmtId="0" fontId="1" fillId="4" borderId="1" xfId="0" applyFont="1" applyFill="1" applyBorder="1" applyAlignment="1" applyProtection="1">
      <protection locked="0"/>
    </xf>
    <xf numFmtId="9" fontId="1" fillId="3" borderId="1" xfId="0" applyNumberFormat="1" applyFont="1" applyFill="1" applyBorder="1" applyAlignment="1" applyProtection="1">
      <protection locked="0"/>
    </xf>
    <xf numFmtId="0" fontId="9" fillId="4" borderId="1" xfId="0" applyFont="1" applyFill="1" applyBorder="1" applyAlignment="1" applyProtection="1">
      <protection locked="0"/>
    </xf>
    <xf numFmtId="0" fontId="1" fillId="0" borderId="1" xfId="0" applyFont="1" applyBorder="1" applyProtection="1">
      <protection locked="0"/>
    </xf>
    <xf numFmtId="0" fontId="12" fillId="0" borderId="0" xfId="0" applyFont="1" applyAlignment="1" applyProtection="1">
      <protection locked="0"/>
    </xf>
    <xf numFmtId="0" fontId="13" fillId="0" borderId="0" xfId="0" applyFont="1" applyAlignment="1" applyProtection="1">
      <protection locked="0"/>
    </xf>
    <xf numFmtId="0" fontId="1" fillId="3" borderId="1" xfId="0" applyFont="1" applyFill="1" applyBorder="1" applyAlignment="1" applyProtection="1">
      <protection locked="0"/>
    </xf>
    <xf numFmtId="0" fontId="9" fillId="16" borderId="1" xfId="0" applyFont="1" applyFill="1" applyBorder="1" applyAlignment="1" applyProtection="1">
      <protection locked="0"/>
    </xf>
    <xf numFmtId="0" fontId="1" fillId="18" borderId="1" xfId="0" applyFont="1" applyFill="1" applyBorder="1" applyProtection="1">
      <protection locked="0"/>
    </xf>
    <xf numFmtId="0" fontId="9" fillId="17" borderId="1" xfId="0" applyFont="1" applyFill="1" applyBorder="1" applyAlignment="1" applyProtection="1">
      <protection locked="0"/>
    </xf>
    <xf numFmtId="3" fontId="1" fillId="0" borderId="1" xfId="0" applyNumberFormat="1" applyFont="1" applyFill="1" applyBorder="1" applyProtection="1">
      <protection locked="0"/>
    </xf>
    <xf numFmtId="0" fontId="27" fillId="0" borderId="0" xfId="0" applyFont="1" applyAlignment="1" applyProtection="1">
      <protection locked="0"/>
    </xf>
    <xf numFmtId="0" fontId="15" fillId="0" borderId="0" xfId="0" applyFont="1" applyAlignment="1" applyProtection="1">
      <protection locked="0"/>
    </xf>
    <xf numFmtId="0" fontId="26" fillId="0" borderId="0" xfId="2" applyFont="1" applyAlignment="1" applyProtection="1">
      <protection locked="0"/>
    </xf>
    <xf numFmtId="0" fontId="3" fillId="0" borderId="0" xfId="0" applyFont="1" applyAlignment="1" applyProtection="1">
      <protection locked="0"/>
    </xf>
    <xf numFmtId="176" fontId="1" fillId="3" borderId="1" xfId="0" applyNumberFormat="1" applyFont="1" applyFill="1" applyBorder="1" applyAlignment="1" applyProtection="1">
      <protection locked="0"/>
    </xf>
    <xf numFmtId="0" fontId="1" fillId="5" borderId="1" xfId="0" applyFont="1" applyFill="1" applyBorder="1" applyAlignment="1" applyProtection="1">
      <protection locked="0"/>
    </xf>
    <xf numFmtId="0" fontId="1" fillId="0" borderId="0" xfId="0" applyFont="1" applyAlignment="1" applyProtection="1">
      <protection locked="0"/>
    </xf>
    <xf numFmtId="0" fontId="1" fillId="2" borderId="1" xfId="0" applyFont="1" applyFill="1" applyBorder="1" applyAlignment="1" applyProtection="1">
      <protection locked="0"/>
    </xf>
    <xf numFmtId="0" fontId="1" fillId="6" borderId="1" xfId="0" applyFont="1" applyFill="1" applyBorder="1" applyAlignment="1" applyProtection="1">
      <protection locked="0"/>
    </xf>
    <xf numFmtId="14" fontId="1" fillId="3" borderId="1" xfId="0" applyNumberFormat="1" applyFont="1" applyFill="1" applyBorder="1" applyAlignment="1" applyProtection="1">
      <protection locked="0"/>
    </xf>
    <xf numFmtId="0" fontId="11" fillId="0" borderId="0" xfId="0" applyFont="1" applyAlignment="1" applyProtection="1">
      <protection locked="0"/>
    </xf>
    <xf numFmtId="0" fontId="9" fillId="7" borderId="1" xfId="0" applyFont="1" applyFill="1" applyBorder="1" applyAlignment="1" applyProtection="1">
      <protection locked="0"/>
    </xf>
    <xf numFmtId="0" fontId="5" fillId="0" borderId="0" xfId="0" applyFont="1" applyAlignment="1" applyProtection="1">
      <protection locked="0"/>
    </xf>
    <xf numFmtId="0" fontId="1" fillId="9" borderId="1" xfId="0" applyFont="1" applyFill="1" applyBorder="1" applyAlignment="1" applyProtection="1"/>
    <xf numFmtId="0" fontId="9" fillId="9" borderId="1" xfId="0" applyFont="1" applyFill="1" applyBorder="1" applyAlignment="1" applyProtection="1"/>
    <xf numFmtId="0" fontId="1" fillId="0" borderId="1" xfId="0" applyFont="1" applyBorder="1" applyAlignment="1" applyProtection="1"/>
    <xf numFmtId="0" fontId="0" fillId="0" borderId="0" xfId="0" applyFont="1" applyAlignment="1" applyProtection="1"/>
    <xf numFmtId="0" fontId="8" fillId="0" borderId="0" xfId="0" applyFont="1" applyAlignment="1" applyProtection="1"/>
    <xf numFmtId="0" fontId="1" fillId="0" borderId="0" xfId="0" applyFont="1" applyAlignment="1" applyProtection="1"/>
    <xf numFmtId="0" fontId="0" fillId="0" borderId="1" xfId="0" applyFont="1" applyBorder="1" applyAlignment="1" applyProtection="1"/>
    <xf numFmtId="0" fontId="0" fillId="0" borderId="1" xfId="0" applyFont="1" applyBorder="1" applyAlignment="1" applyProtection="1">
      <alignment horizontal="right"/>
    </xf>
    <xf numFmtId="0" fontId="0" fillId="0" borderId="0" xfId="0" applyFont="1" applyBorder="1" applyAlignment="1" applyProtection="1">
      <alignment horizontal="right"/>
    </xf>
    <xf numFmtId="0" fontId="0" fillId="0" borderId="0" xfId="0" applyFont="1" applyFill="1" applyAlignment="1" applyProtection="1"/>
    <xf numFmtId="0" fontId="0" fillId="0" borderId="1" xfId="0" applyFont="1" applyFill="1" applyBorder="1" applyAlignment="1" applyProtection="1"/>
    <xf numFmtId="0" fontId="0" fillId="0" borderId="1" xfId="0" applyFont="1" applyFill="1" applyBorder="1" applyAlignment="1" applyProtection="1">
      <alignment horizontal="right"/>
    </xf>
    <xf numFmtId="0" fontId="4" fillId="0" borderId="1" xfId="0" applyFont="1" applyBorder="1" applyProtection="1"/>
    <xf numFmtId="0" fontId="1" fillId="0" borderId="1" xfId="0" applyFont="1" applyBorder="1" applyProtection="1"/>
    <xf numFmtId="0" fontId="1" fillId="7" borderId="1" xfId="0" applyFont="1" applyFill="1" applyBorder="1" applyAlignment="1" applyProtection="1"/>
    <xf numFmtId="0" fontId="17" fillId="0" borderId="0" xfId="0" applyFont="1" applyAlignment="1" applyProtection="1">
      <protection locked="0"/>
    </xf>
    <xf numFmtId="0" fontId="16" fillId="0" borderId="0" xfId="0" applyFont="1" applyAlignment="1" applyProtection="1">
      <protection locked="0"/>
    </xf>
    <xf numFmtId="0" fontId="19" fillId="5" borderId="7" xfId="0" applyFont="1" applyFill="1" applyBorder="1" applyAlignment="1" applyProtection="1">
      <alignment horizontal="left"/>
      <protection locked="0"/>
    </xf>
    <xf numFmtId="0" fontId="19" fillId="5" borderId="12" xfId="0" applyFont="1" applyFill="1" applyBorder="1" applyAlignment="1" applyProtection="1">
      <alignment horizontal="left"/>
      <protection locked="0"/>
    </xf>
    <xf numFmtId="0" fontId="19" fillId="2" borderId="10" xfId="0" applyFont="1" applyFill="1" applyBorder="1" applyAlignment="1" applyProtection="1">
      <protection locked="0"/>
    </xf>
    <xf numFmtId="0" fontId="19" fillId="0" borderId="1" xfId="0" applyFont="1" applyBorder="1" applyProtection="1">
      <protection locked="0"/>
    </xf>
    <xf numFmtId="0" fontId="19" fillId="0" borderId="0" xfId="0" applyFont="1" applyAlignment="1" applyProtection="1">
      <protection locked="0"/>
    </xf>
    <xf numFmtId="0" fontId="19" fillId="15" borderId="0" xfId="0" applyFont="1" applyFill="1" applyProtection="1">
      <protection locked="0"/>
    </xf>
    <xf numFmtId="0" fontId="21" fillId="0" borderId="0" xfId="0" applyFont="1" applyAlignment="1" applyProtection="1">
      <protection locked="0"/>
    </xf>
    <xf numFmtId="0" fontId="23" fillId="19" borderId="10" xfId="0" applyFont="1" applyFill="1" applyBorder="1" applyAlignment="1" applyProtection="1">
      <alignment wrapText="1"/>
      <protection locked="0"/>
    </xf>
    <xf numFmtId="0" fontId="19" fillId="2" borderId="13" xfId="0" applyFont="1" applyFill="1" applyBorder="1" applyAlignment="1" applyProtection="1">
      <protection locked="0"/>
    </xf>
    <xf numFmtId="0" fontId="23" fillId="0" borderId="10" xfId="0" applyFont="1" applyBorder="1" applyAlignment="1" applyProtection="1">
      <protection locked="0"/>
    </xf>
    <xf numFmtId="0" fontId="23" fillId="0" borderId="0" xfId="0" applyFont="1" applyAlignment="1" applyProtection="1">
      <protection locked="0"/>
    </xf>
    <xf numFmtId="0" fontId="21" fillId="2" borderId="10" xfId="0" applyFont="1" applyFill="1" applyBorder="1" applyAlignment="1" applyProtection="1">
      <protection locked="0"/>
    </xf>
    <xf numFmtId="0" fontId="19" fillId="0" borderId="10" xfId="0" applyFont="1" applyBorder="1" applyProtection="1">
      <protection locked="0"/>
    </xf>
    <xf numFmtId="0" fontId="22" fillId="0" borderId="0" xfId="0" applyFont="1" applyAlignment="1" applyProtection="1">
      <protection locked="0"/>
    </xf>
    <xf numFmtId="0" fontId="19" fillId="0" borderId="0" xfId="0" applyFont="1" applyBorder="1" applyProtection="1">
      <protection locked="0"/>
    </xf>
    <xf numFmtId="0" fontId="19" fillId="5" borderId="1" xfId="0" applyFont="1" applyFill="1" applyBorder="1" applyAlignment="1" applyProtection="1">
      <protection locked="0"/>
    </xf>
    <xf numFmtId="0" fontId="19" fillId="3" borderId="1" xfId="0" applyFont="1" applyFill="1" applyBorder="1" applyProtection="1">
      <protection locked="0"/>
    </xf>
    <xf numFmtId="0" fontId="19" fillId="4" borderId="1" xfId="0" applyFont="1" applyFill="1" applyBorder="1" applyAlignment="1" applyProtection="1">
      <protection locked="0"/>
    </xf>
    <xf numFmtId="0" fontId="19" fillId="0" borderId="1" xfId="0" applyFont="1" applyBorder="1" applyAlignment="1" applyProtection="1">
      <protection locked="0"/>
    </xf>
    <xf numFmtId="0" fontId="19" fillId="2" borderId="1" xfId="0" applyFont="1" applyFill="1" applyBorder="1" applyAlignment="1" applyProtection="1">
      <protection locked="0"/>
    </xf>
    <xf numFmtId="0" fontId="21" fillId="0" borderId="0" xfId="0" applyFont="1" applyBorder="1" applyAlignment="1" applyProtection="1">
      <alignment horizontal="left"/>
      <protection locked="0"/>
    </xf>
    <xf numFmtId="0" fontId="20" fillId="0" borderId="0" xfId="0" applyFont="1" applyBorder="1" applyAlignment="1" applyProtection="1">
      <alignment horizontal="left"/>
      <protection locked="0"/>
    </xf>
    <xf numFmtId="0" fontId="19" fillId="2" borderId="2" xfId="0" applyFont="1" applyFill="1" applyBorder="1" applyAlignment="1" applyProtection="1">
      <protection locked="0"/>
    </xf>
    <xf numFmtId="0" fontId="21" fillId="4" borderId="1" xfId="0" applyFont="1" applyFill="1" applyBorder="1" applyAlignment="1" applyProtection="1">
      <protection locked="0"/>
    </xf>
    <xf numFmtId="0" fontId="16" fillId="13" borderId="10" xfId="0" applyFont="1" applyFill="1" applyBorder="1" applyAlignment="1" applyProtection="1">
      <alignment horizontal="right"/>
      <protection locked="0"/>
    </xf>
    <xf numFmtId="0" fontId="21" fillId="13" borderId="10" xfId="0" applyFont="1" applyFill="1" applyBorder="1" applyAlignment="1" applyProtection="1">
      <alignment horizontal="right"/>
      <protection locked="0"/>
    </xf>
    <xf numFmtId="0" fontId="20" fillId="0" borderId="10" xfId="0" applyFont="1" applyBorder="1" applyAlignment="1" applyProtection="1">
      <alignment horizontal="right"/>
      <protection locked="0"/>
    </xf>
    <xf numFmtId="0" fontId="20" fillId="13" borderId="10" xfId="0" applyFont="1" applyFill="1" applyBorder="1" applyAlignment="1" applyProtection="1">
      <alignment horizontal="right"/>
      <protection locked="0"/>
    </xf>
    <xf numFmtId="0" fontId="21" fillId="4" borderId="10" xfId="0" applyFont="1" applyFill="1" applyBorder="1" applyAlignment="1" applyProtection="1">
      <protection locked="0"/>
    </xf>
    <xf numFmtId="9" fontId="16" fillId="13" borderId="10" xfId="0" applyNumberFormat="1" applyFont="1" applyFill="1" applyBorder="1" applyAlignment="1" applyProtection="1">
      <protection locked="0"/>
    </xf>
    <xf numFmtId="0" fontId="23" fillId="0" borderId="0" xfId="0" applyFont="1" applyBorder="1" applyAlignment="1" applyProtection="1">
      <alignment vertical="center"/>
      <protection locked="0"/>
    </xf>
    <xf numFmtId="0" fontId="23" fillId="0" borderId="0" xfId="0" applyFont="1" applyBorder="1" applyAlignment="1" applyProtection="1">
      <alignment wrapText="1"/>
      <protection locked="0"/>
    </xf>
    <xf numFmtId="0" fontId="19" fillId="4" borderId="14" xfId="0" applyFont="1" applyFill="1" applyBorder="1" applyAlignment="1" applyProtection="1">
      <protection locked="0"/>
    </xf>
    <xf numFmtId="0" fontId="19" fillId="4" borderId="15" xfId="0" applyFont="1" applyFill="1" applyBorder="1" applyAlignment="1" applyProtection="1">
      <protection locked="0"/>
    </xf>
    <xf numFmtId="0" fontId="19" fillId="4" borderId="10" xfId="0" applyFont="1" applyFill="1" applyBorder="1" applyAlignment="1" applyProtection="1">
      <protection locked="0"/>
    </xf>
    <xf numFmtId="0" fontId="16" fillId="0" borderId="10" xfId="0" applyFont="1" applyBorder="1" applyAlignment="1" applyProtection="1">
      <protection locked="0"/>
    </xf>
    <xf numFmtId="0" fontId="22" fillId="0" borderId="16" xfId="0" applyFont="1" applyBorder="1" applyAlignment="1" applyProtection="1">
      <protection locked="0"/>
    </xf>
    <xf numFmtId="0" fontId="19" fillId="0" borderId="1" xfId="0" applyFont="1" applyFill="1" applyBorder="1" applyAlignment="1" applyProtection="1">
      <protection locked="0"/>
    </xf>
    <xf numFmtId="0" fontId="21" fillId="5" borderId="1" xfId="0" applyFont="1" applyFill="1" applyBorder="1" applyAlignment="1" applyProtection="1">
      <protection locked="0"/>
    </xf>
    <xf numFmtId="9" fontId="19" fillId="0" borderId="1" xfId="0" applyNumberFormat="1" applyFont="1" applyBorder="1" applyAlignment="1" applyProtection="1">
      <protection locked="0"/>
    </xf>
    <xf numFmtId="10" fontId="19" fillId="3" borderId="1" xfId="0" applyNumberFormat="1" applyFont="1" applyFill="1" applyBorder="1" applyProtection="1">
      <protection locked="0"/>
    </xf>
    <xf numFmtId="0" fontId="19" fillId="14" borderId="1" xfId="0" applyFont="1" applyFill="1" applyBorder="1" applyAlignment="1" applyProtection="1"/>
    <xf numFmtId="0" fontId="19" fillId="14" borderId="1" xfId="0" applyFont="1" applyFill="1" applyBorder="1" applyProtection="1"/>
    <xf numFmtId="0" fontId="8" fillId="20" borderId="10" xfId="0" applyFont="1" applyFill="1" applyBorder="1" applyAlignment="1" applyProtection="1">
      <alignment wrapText="1"/>
      <protection locked="0"/>
    </xf>
    <xf numFmtId="0" fontId="14" fillId="0" borderId="0" xfId="0" applyFont="1" applyAlignment="1" applyProtection="1">
      <protection locked="0"/>
    </xf>
    <xf numFmtId="0" fontId="1" fillId="2" borderId="3" xfId="0" applyFont="1" applyFill="1" applyBorder="1" applyAlignment="1" applyProtection="1">
      <protection locked="0"/>
    </xf>
    <xf numFmtId="0" fontId="1" fillId="4" borderId="2" xfId="0" applyFont="1" applyFill="1" applyBorder="1" applyAlignment="1" applyProtection="1">
      <protection locked="0"/>
    </xf>
    <xf numFmtId="0" fontId="1" fillId="4" borderId="3" xfId="0" applyFont="1" applyFill="1" applyBorder="1" applyAlignment="1" applyProtection="1">
      <protection locked="0"/>
    </xf>
    <xf numFmtId="0" fontId="9" fillId="0" borderId="0" xfId="0" applyFont="1" applyAlignment="1" applyProtection="1">
      <protection locked="0"/>
    </xf>
    <xf numFmtId="0" fontId="1" fillId="3" borderId="5" xfId="0" applyFont="1" applyFill="1" applyBorder="1" applyAlignment="1" applyProtection="1">
      <protection locked="0"/>
    </xf>
    <xf numFmtId="0" fontId="1" fillId="0" borderId="5" xfId="0" applyFont="1" applyBorder="1" applyProtection="1">
      <protection locked="0"/>
    </xf>
    <xf numFmtId="177" fontId="1" fillId="0" borderId="1" xfId="0" applyNumberFormat="1" applyFont="1" applyFill="1" applyBorder="1" applyAlignment="1" applyProtection="1">
      <protection locked="0"/>
    </xf>
    <xf numFmtId="0" fontId="11" fillId="0" borderId="1" xfId="0" applyFont="1" applyBorder="1" applyAlignment="1" applyProtection="1">
      <protection locked="0"/>
    </xf>
    <xf numFmtId="178" fontId="1" fillId="0" borderId="1" xfId="0" applyNumberFormat="1" applyFont="1" applyFill="1" applyBorder="1" applyAlignment="1" applyProtection="1">
      <protection locked="0"/>
    </xf>
    <xf numFmtId="0" fontId="1" fillId="0" borderId="1" xfId="0" applyFont="1" applyFill="1" applyBorder="1" applyAlignment="1" applyProtection="1">
      <protection locked="0"/>
    </xf>
    <xf numFmtId="9" fontId="1" fillId="0" borderId="5" xfId="0" applyNumberFormat="1" applyFont="1" applyBorder="1" applyAlignment="1" applyProtection="1">
      <protection locked="0"/>
    </xf>
    <xf numFmtId="178" fontId="10" fillId="0" borderId="1" xfId="0" applyNumberFormat="1" applyFont="1" applyFill="1" applyBorder="1" applyAlignment="1" applyProtection="1">
      <protection locked="0"/>
    </xf>
    <xf numFmtId="0" fontId="0" fillId="0" borderId="10" xfId="0" applyFont="1" applyBorder="1" applyAlignment="1" applyProtection="1">
      <protection locked="0"/>
    </xf>
    <xf numFmtId="0" fontId="1" fillId="0" borderId="3" xfId="0" applyFont="1" applyBorder="1" applyAlignment="1" applyProtection="1">
      <protection locked="0"/>
    </xf>
    <xf numFmtId="0" fontId="1" fillId="0" borderId="10" xfId="0" applyFont="1" applyBorder="1" applyAlignment="1" applyProtection="1">
      <protection locked="0"/>
    </xf>
    <xf numFmtId="177" fontId="1" fillId="0" borderId="0" xfId="0" applyNumberFormat="1" applyFont="1" applyFill="1" applyBorder="1" applyAlignment="1" applyProtection="1">
      <protection locked="0"/>
    </xf>
    <xf numFmtId="0" fontId="9" fillId="4" borderId="10" xfId="0" applyFont="1" applyFill="1" applyBorder="1" applyAlignment="1" applyProtection="1">
      <protection locked="0"/>
    </xf>
    <xf numFmtId="0" fontId="9" fillId="4" borderId="3" xfId="0" applyFont="1" applyFill="1" applyBorder="1" applyAlignment="1" applyProtection="1">
      <protection locked="0"/>
    </xf>
    <xf numFmtId="0" fontId="1" fillId="0" borderId="3" xfId="0" applyFont="1" applyBorder="1" applyProtection="1">
      <protection locked="0"/>
    </xf>
    <xf numFmtId="0" fontId="9" fillId="4" borderId="15" xfId="0" applyFont="1" applyFill="1" applyBorder="1" applyAlignment="1" applyProtection="1">
      <protection locked="0"/>
    </xf>
    <xf numFmtId="0" fontId="1" fillId="0" borderId="8" xfId="0" applyFont="1" applyBorder="1" applyProtection="1">
      <protection locked="0"/>
    </xf>
    <xf numFmtId="9" fontId="1" fillId="3" borderId="1" xfId="3" applyFont="1" applyFill="1" applyBorder="1" applyAlignment="1" applyProtection="1">
      <protection locked="0"/>
    </xf>
    <xf numFmtId="0" fontId="1" fillId="0" borderId="13" xfId="0" applyFont="1" applyFill="1" applyBorder="1" applyProtection="1">
      <protection locked="0"/>
    </xf>
    <xf numFmtId="0" fontId="1" fillId="0" borderId="13" xfId="0" applyFont="1" applyBorder="1" applyProtection="1">
      <protection locked="0"/>
    </xf>
    <xf numFmtId="0" fontId="1" fillId="8" borderId="3" xfId="0" applyFont="1" applyFill="1" applyBorder="1" applyAlignment="1"/>
    <xf numFmtId="0" fontId="1" fillId="8" borderId="5" xfId="0" applyFont="1" applyFill="1" applyBorder="1" applyAlignment="1"/>
    <xf numFmtId="0" fontId="1" fillId="2" borderId="10" xfId="0" applyFont="1" applyFill="1" applyBorder="1" applyAlignment="1">
      <alignment horizontal="left"/>
    </xf>
    <xf numFmtId="0" fontId="1" fillId="11" borderId="3" xfId="0" applyFont="1" applyFill="1" applyBorder="1" applyAlignment="1"/>
    <xf numFmtId="0" fontId="2" fillId="12" borderId="5" xfId="0" applyFont="1" applyFill="1" applyBorder="1"/>
    <xf numFmtId="0" fontId="19" fillId="13" borderId="3" xfId="0" applyFont="1" applyFill="1" applyBorder="1" applyAlignment="1" applyProtection="1">
      <alignment horizontal="left"/>
      <protection locked="0"/>
    </xf>
    <xf numFmtId="0" fontId="19" fillId="13" borderId="5" xfId="0" applyFont="1" applyFill="1" applyBorder="1" applyAlignment="1" applyProtection="1">
      <alignment horizontal="left"/>
      <protection locked="0"/>
    </xf>
    <xf numFmtId="0" fontId="19" fillId="0" borderId="3" xfId="0" applyFont="1" applyBorder="1" applyAlignment="1" applyProtection="1">
      <alignment horizontal="left"/>
      <protection locked="0"/>
    </xf>
    <xf numFmtId="0" fontId="19" fillId="0" borderId="4" xfId="0" applyFont="1" applyBorder="1" applyAlignment="1" applyProtection="1">
      <alignment horizontal="left"/>
      <protection locked="0"/>
    </xf>
    <xf numFmtId="0" fontId="19" fillId="0" borderId="5" xfId="0" applyFont="1" applyBorder="1" applyAlignment="1" applyProtection="1">
      <alignment horizontal="left"/>
      <protection locked="0"/>
    </xf>
    <xf numFmtId="0" fontId="19" fillId="5" borderId="3" xfId="0" applyFont="1" applyFill="1" applyBorder="1" applyAlignment="1" applyProtection="1">
      <protection locked="0"/>
    </xf>
    <xf numFmtId="0" fontId="20" fillId="0" borderId="4" xfId="0" applyFont="1" applyBorder="1" applyProtection="1">
      <protection locked="0"/>
    </xf>
    <xf numFmtId="0" fontId="20" fillId="0" borderId="5" xfId="0" applyFont="1" applyBorder="1" applyProtection="1">
      <protection locked="0"/>
    </xf>
    <xf numFmtId="0" fontId="21" fillId="0" borderId="3" xfId="0" applyFont="1" applyBorder="1" applyAlignment="1" applyProtection="1">
      <alignment horizontal="left"/>
      <protection locked="0"/>
    </xf>
    <xf numFmtId="0" fontId="20" fillId="0" borderId="4" xfId="0" applyFont="1" applyBorder="1" applyAlignment="1" applyProtection="1">
      <alignment horizontal="left"/>
      <protection locked="0"/>
    </xf>
    <xf numFmtId="0" fontId="20" fillId="0" borderId="5" xfId="0" applyFont="1" applyBorder="1" applyAlignment="1" applyProtection="1">
      <alignment horizontal="left"/>
      <protection locked="0"/>
    </xf>
    <xf numFmtId="0" fontId="21" fillId="5" borderId="3" xfId="0" applyFont="1" applyFill="1" applyBorder="1" applyAlignment="1" applyProtection="1">
      <protection locked="0"/>
    </xf>
    <xf numFmtId="0" fontId="19" fillId="0" borderId="3" xfId="0" applyFont="1" applyBorder="1" applyAlignment="1" applyProtection="1">
      <protection locked="0"/>
    </xf>
    <xf numFmtId="0" fontId="9" fillId="4" borderId="10" xfId="0" applyFont="1" applyFill="1" applyBorder="1" applyAlignment="1" applyProtection="1">
      <alignment horizontal="left"/>
      <protection locked="0"/>
    </xf>
    <xf numFmtId="0" fontId="1" fillId="4" borderId="10" xfId="0" applyFont="1" applyFill="1" applyBorder="1" applyAlignment="1" applyProtection="1">
      <alignment horizontal="left"/>
      <protection locked="0"/>
    </xf>
    <xf numFmtId="0" fontId="1" fillId="4" borderId="14" xfId="0" applyFont="1" applyFill="1" applyBorder="1" applyAlignment="1" applyProtection="1">
      <alignment horizontal="left"/>
      <protection locked="0"/>
    </xf>
    <xf numFmtId="0" fontId="1" fillId="4" borderId="15" xfId="0" applyFont="1" applyFill="1" applyBorder="1" applyAlignment="1" applyProtection="1">
      <alignment horizontal="left"/>
      <protection locked="0"/>
    </xf>
    <xf numFmtId="0" fontId="1" fillId="0" borderId="10" xfId="0" applyFont="1" applyBorder="1" applyAlignment="1" applyProtection="1">
      <alignment horizontal="left"/>
      <protection locked="0"/>
    </xf>
    <xf numFmtId="0" fontId="1" fillId="0" borderId="3" xfId="0" applyFont="1" applyBorder="1" applyAlignment="1" applyProtection="1">
      <protection locked="0"/>
    </xf>
    <xf numFmtId="0" fontId="2" fillId="0" borderId="4" xfId="0" applyFont="1" applyBorder="1" applyProtection="1">
      <protection locked="0"/>
    </xf>
    <xf numFmtId="0" fontId="2" fillId="0" borderId="5" xfId="0" applyFont="1" applyBorder="1" applyProtection="1">
      <protection locked="0"/>
    </xf>
    <xf numFmtId="0" fontId="9" fillId="4" borderId="14" xfId="0" applyFont="1" applyFill="1" applyBorder="1" applyAlignment="1" applyProtection="1">
      <alignment horizontal="left"/>
      <protection locked="0"/>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0" borderId="2" xfId="0" applyFont="1" applyBorder="1" applyAlignment="1">
      <alignment horizontal="center"/>
    </xf>
    <xf numFmtId="0" fontId="1" fillId="0" borderId="11" xfId="0" applyFont="1" applyBorder="1" applyAlignment="1">
      <alignment horizontal="center"/>
    </xf>
    <xf numFmtId="0" fontId="1" fillId="0" borderId="6" xfId="0" applyFont="1" applyBorder="1" applyAlignment="1">
      <alignment horizontal="center"/>
    </xf>
  </cellXfs>
  <cellStyles count="4">
    <cellStyle name="パーセント" xfId="3" builtinId="5"/>
    <cellStyle name="ハイパーリンク" xfId="2" builtinId="8"/>
    <cellStyle name="桁区切り" xfId="1" builtinId="6"/>
    <cellStyle name="標準" xfId="0" builtinId="0"/>
  </cellStyles>
  <dxfs count="0"/>
  <tableStyles count="0" defaultTableStyle="TableStyleMedium2" defaultPivotStyle="PivotStyleLight16"/>
  <colors>
    <mruColors>
      <color rgb="FFA4B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https://homu-medical.co.jp/" TargetMode="External"/><Relationship Id="rId2" Type="http://schemas.openxmlformats.org/officeDocument/2006/relationships/image" Target="../media/image1.png"/><Relationship Id="rId1" Type="http://schemas.openxmlformats.org/officeDocument/2006/relationships/hyperlink" Target="https://www.legal-security.jp/"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homu-medical.co.jp/"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homu-medical.co.jp/"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42</xdr:row>
      <xdr:rowOff>19051</xdr:rowOff>
    </xdr:from>
    <xdr:to>
      <xdr:col>2</xdr:col>
      <xdr:colOff>931487</xdr:colOff>
      <xdr:row>46</xdr:row>
      <xdr:rowOff>130176</xdr:rowOff>
    </xdr:to>
    <xdr:pic>
      <xdr:nvPicPr>
        <xdr:cNvPr id="6" name="図 5">
          <a:hlinkClick xmlns:r="http://schemas.openxmlformats.org/officeDocument/2006/relationships" r:id="rId1"/>
          <a:extLst>
            <a:ext uri="{FF2B5EF4-FFF2-40B4-BE49-F238E27FC236}">
              <a16:creationId xmlns:a16="http://schemas.microsoft.com/office/drawing/2014/main" id="{2C817A10-1DA7-4193-9681-9D4FC7FA6CDA}"/>
            </a:ext>
          </a:extLst>
        </xdr:cNvPr>
        <xdr:cNvPicPr>
          <a:picLocks noChangeAspect="1"/>
        </xdr:cNvPicPr>
      </xdr:nvPicPr>
      <xdr:blipFill rotWithShape="1">
        <a:blip xmlns:r="http://schemas.openxmlformats.org/officeDocument/2006/relationships" r:embed="rId2"/>
        <a:srcRect b="49246"/>
        <a:stretch/>
      </xdr:blipFill>
      <xdr:spPr>
        <a:xfrm>
          <a:off x="333375" y="8343901"/>
          <a:ext cx="2268162" cy="911225"/>
        </a:xfrm>
        <a:prstGeom prst="rect">
          <a:avLst/>
        </a:prstGeom>
      </xdr:spPr>
    </xdr:pic>
    <xdr:clientData/>
  </xdr:twoCellAnchor>
  <xdr:twoCellAnchor editAs="oneCell">
    <xdr:from>
      <xdr:col>3</xdr:col>
      <xdr:colOff>266700</xdr:colOff>
      <xdr:row>42</xdr:row>
      <xdr:rowOff>44450</xdr:rowOff>
    </xdr:from>
    <xdr:to>
      <xdr:col>3</xdr:col>
      <xdr:colOff>2706530</xdr:colOff>
      <xdr:row>46</xdr:row>
      <xdr:rowOff>133350</xdr:rowOff>
    </xdr:to>
    <xdr:pic>
      <xdr:nvPicPr>
        <xdr:cNvPr id="7" name="図 6">
          <a:hlinkClick xmlns:r="http://schemas.openxmlformats.org/officeDocument/2006/relationships" r:id="rId3"/>
          <a:extLst>
            <a:ext uri="{FF2B5EF4-FFF2-40B4-BE49-F238E27FC236}">
              <a16:creationId xmlns:a16="http://schemas.microsoft.com/office/drawing/2014/main" id="{5BB61FAE-621C-4CEC-B436-52282FAB3FE9}"/>
            </a:ext>
          </a:extLst>
        </xdr:cNvPr>
        <xdr:cNvPicPr>
          <a:picLocks noChangeAspect="1"/>
        </xdr:cNvPicPr>
      </xdr:nvPicPr>
      <xdr:blipFill rotWithShape="1">
        <a:blip xmlns:r="http://schemas.openxmlformats.org/officeDocument/2006/relationships" r:embed="rId4"/>
        <a:srcRect b="49183"/>
        <a:stretch/>
      </xdr:blipFill>
      <xdr:spPr>
        <a:xfrm>
          <a:off x="3181350" y="8369300"/>
          <a:ext cx="2439830" cy="889000"/>
        </a:xfrm>
        <a:prstGeom prst="rect">
          <a:avLst/>
        </a:prstGeom>
      </xdr:spPr>
    </xdr:pic>
    <xdr:clientData/>
  </xdr:twoCellAnchor>
  <xdr:twoCellAnchor>
    <xdr:from>
      <xdr:col>0</xdr:col>
      <xdr:colOff>228600</xdr:colOff>
      <xdr:row>39</xdr:row>
      <xdr:rowOff>9525</xdr:rowOff>
    </xdr:from>
    <xdr:to>
      <xdr:col>2</xdr:col>
      <xdr:colOff>1054100</xdr:colOff>
      <xdr:row>41</xdr:row>
      <xdr:rowOff>193674</xdr:rowOff>
    </xdr:to>
    <xdr:sp macro="" textlink="">
      <xdr:nvSpPr>
        <xdr:cNvPr id="10" name="フローチャート: 代替処理 9">
          <a:extLst>
            <a:ext uri="{FF2B5EF4-FFF2-40B4-BE49-F238E27FC236}">
              <a16:creationId xmlns:a16="http://schemas.microsoft.com/office/drawing/2014/main" id="{2CA8C0A0-1A73-4588-8F3F-B93AAD0A8F44}"/>
            </a:ext>
          </a:extLst>
        </xdr:cNvPr>
        <xdr:cNvSpPr/>
      </xdr:nvSpPr>
      <xdr:spPr>
        <a:xfrm>
          <a:off x="228600" y="7734300"/>
          <a:ext cx="2492375" cy="584199"/>
        </a:xfrm>
        <a:prstGeom prst="flowChartAlternateProcess">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rPr>
            <a:t>着手金の負担や治療費等のお支払いでお悩みの方へ</a:t>
          </a:r>
        </a:p>
      </xdr:txBody>
    </xdr:sp>
    <xdr:clientData/>
  </xdr:twoCellAnchor>
  <xdr:twoCellAnchor>
    <xdr:from>
      <xdr:col>3</xdr:col>
      <xdr:colOff>234950</xdr:colOff>
      <xdr:row>39</xdr:row>
      <xdr:rowOff>0</xdr:rowOff>
    </xdr:from>
    <xdr:to>
      <xdr:col>3</xdr:col>
      <xdr:colOff>2720975</xdr:colOff>
      <xdr:row>42</xdr:row>
      <xdr:rowOff>6359</xdr:rowOff>
    </xdr:to>
    <xdr:sp macro="" textlink="">
      <xdr:nvSpPr>
        <xdr:cNvPr id="11" name="フローチャート: 代替処理 10">
          <a:extLst>
            <a:ext uri="{FF2B5EF4-FFF2-40B4-BE49-F238E27FC236}">
              <a16:creationId xmlns:a16="http://schemas.microsoft.com/office/drawing/2014/main" id="{5FA11BBA-9CBA-4481-B2AE-396182ADD316}"/>
            </a:ext>
          </a:extLst>
        </xdr:cNvPr>
        <xdr:cNvSpPr/>
      </xdr:nvSpPr>
      <xdr:spPr>
        <a:xfrm>
          <a:off x="3149600" y="7724775"/>
          <a:ext cx="2486025" cy="606434"/>
        </a:xfrm>
        <a:prstGeom prst="flowChartAlternateProcess">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rPr>
            <a:t>適切な後遺障害等級認定、事故との因果関係の立証にお勧め</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196850</xdr:colOff>
      <xdr:row>26</xdr:row>
      <xdr:rowOff>130175</xdr:rowOff>
    </xdr:from>
    <xdr:to>
      <xdr:col>10</xdr:col>
      <xdr:colOff>163355</xdr:colOff>
      <xdr:row>31</xdr:row>
      <xdr:rowOff>25400</xdr:rowOff>
    </xdr:to>
    <xdr:pic>
      <xdr:nvPicPr>
        <xdr:cNvPr id="4" name="図 3">
          <a:hlinkClick xmlns:r="http://schemas.openxmlformats.org/officeDocument/2006/relationships" r:id="rId1"/>
          <a:extLst>
            <a:ext uri="{FF2B5EF4-FFF2-40B4-BE49-F238E27FC236}">
              <a16:creationId xmlns:a16="http://schemas.microsoft.com/office/drawing/2014/main" id="{474F52AD-A58B-45A3-85E5-00BC9654A776}"/>
            </a:ext>
          </a:extLst>
        </xdr:cNvPr>
        <xdr:cNvPicPr>
          <a:picLocks noChangeAspect="1"/>
        </xdr:cNvPicPr>
      </xdr:nvPicPr>
      <xdr:blipFill rotWithShape="1">
        <a:blip xmlns:r="http://schemas.openxmlformats.org/officeDocument/2006/relationships" r:embed="rId2"/>
        <a:srcRect b="49183"/>
        <a:stretch/>
      </xdr:blipFill>
      <xdr:spPr>
        <a:xfrm>
          <a:off x="4625975" y="5292725"/>
          <a:ext cx="2443005" cy="895350"/>
        </a:xfrm>
        <a:prstGeom prst="rect">
          <a:avLst/>
        </a:prstGeom>
      </xdr:spPr>
    </xdr:pic>
    <xdr:clientData/>
  </xdr:twoCellAnchor>
  <xdr:twoCellAnchor>
    <xdr:from>
      <xdr:col>7</xdr:col>
      <xdr:colOff>161925</xdr:colOff>
      <xdr:row>23</xdr:row>
      <xdr:rowOff>101600</xdr:rowOff>
    </xdr:from>
    <xdr:to>
      <xdr:col>10</xdr:col>
      <xdr:colOff>158750</xdr:colOff>
      <xdr:row>26</xdr:row>
      <xdr:rowOff>111134</xdr:rowOff>
    </xdr:to>
    <xdr:sp macro="" textlink="">
      <xdr:nvSpPr>
        <xdr:cNvPr id="5" name="フローチャート: 代替処理 4">
          <a:extLst>
            <a:ext uri="{FF2B5EF4-FFF2-40B4-BE49-F238E27FC236}">
              <a16:creationId xmlns:a16="http://schemas.microsoft.com/office/drawing/2014/main" id="{DC5F7EFE-D2DD-4731-B327-43E0973D5E89}"/>
            </a:ext>
          </a:extLst>
        </xdr:cNvPr>
        <xdr:cNvSpPr/>
      </xdr:nvSpPr>
      <xdr:spPr>
        <a:xfrm>
          <a:off x="4591050" y="4664075"/>
          <a:ext cx="2473325" cy="609609"/>
        </a:xfrm>
        <a:prstGeom prst="flowChartAlternateProcess">
          <a:avLst/>
        </a:prstGeom>
        <a:solidFill>
          <a:srgbClr val="FFFFFF"/>
        </a:solidFill>
        <a:ln w="12700" cap="flat" cmpd="sng" algn="ctr">
          <a:solidFill>
            <a:srgbClr val="4285F4">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Arial"/>
              <a:cs typeface="Arial"/>
            </a:rPr>
            <a:t>適切な後遺障害等級認定、事故との因果関係の立証にお勧め</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457200</xdr:colOff>
      <xdr:row>22</xdr:row>
      <xdr:rowOff>9525</xdr:rowOff>
    </xdr:from>
    <xdr:to>
      <xdr:col>7</xdr:col>
      <xdr:colOff>560230</xdr:colOff>
      <xdr:row>26</xdr:row>
      <xdr:rowOff>95250</xdr:rowOff>
    </xdr:to>
    <xdr:pic>
      <xdr:nvPicPr>
        <xdr:cNvPr id="6" name="図 5">
          <a:hlinkClick xmlns:r="http://schemas.openxmlformats.org/officeDocument/2006/relationships" r:id="rId1"/>
          <a:extLst>
            <a:ext uri="{FF2B5EF4-FFF2-40B4-BE49-F238E27FC236}">
              <a16:creationId xmlns:a16="http://schemas.microsoft.com/office/drawing/2014/main" id="{F33D3278-4ED1-4C57-960A-8E57A8FE203B}"/>
            </a:ext>
          </a:extLst>
        </xdr:cNvPr>
        <xdr:cNvPicPr>
          <a:picLocks noChangeAspect="1"/>
        </xdr:cNvPicPr>
      </xdr:nvPicPr>
      <xdr:blipFill rotWithShape="1">
        <a:blip xmlns:r="http://schemas.openxmlformats.org/officeDocument/2006/relationships" r:embed="rId2"/>
        <a:srcRect b="49183"/>
        <a:stretch/>
      </xdr:blipFill>
      <xdr:spPr>
        <a:xfrm>
          <a:off x="5172075" y="4410075"/>
          <a:ext cx="2427130" cy="885825"/>
        </a:xfrm>
        <a:prstGeom prst="rect">
          <a:avLst/>
        </a:prstGeom>
      </xdr:spPr>
    </xdr:pic>
    <xdr:clientData/>
  </xdr:twoCellAnchor>
  <xdr:twoCellAnchor>
    <xdr:from>
      <xdr:col>5</xdr:col>
      <xdr:colOff>406400</xdr:colOff>
      <xdr:row>18</xdr:row>
      <xdr:rowOff>171450</xdr:rowOff>
    </xdr:from>
    <xdr:to>
      <xdr:col>7</xdr:col>
      <xdr:colOff>561975</xdr:colOff>
      <xdr:row>21</xdr:row>
      <xdr:rowOff>177809</xdr:rowOff>
    </xdr:to>
    <xdr:sp macro="" textlink="">
      <xdr:nvSpPr>
        <xdr:cNvPr id="7" name="フローチャート: 代替処理 6">
          <a:extLst>
            <a:ext uri="{FF2B5EF4-FFF2-40B4-BE49-F238E27FC236}">
              <a16:creationId xmlns:a16="http://schemas.microsoft.com/office/drawing/2014/main" id="{2197743F-2E2E-4822-9C80-92CDAFF76AFC}"/>
            </a:ext>
          </a:extLst>
        </xdr:cNvPr>
        <xdr:cNvSpPr/>
      </xdr:nvSpPr>
      <xdr:spPr>
        <a:xfrm>
          <a:off x="5121275" y="3771900"/>
          <a:ext cx="2479675" cy="606434"/>
        </a:xfrm>
        <a:prstGeom prst="flowChartAlternateProcess">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rPr>
            <a:t>適切な後遺障害等級認定、事故との因果関係の立証にお勧め</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B2:E45"/>
  <sheetViews>
    <sheetView tabSelected="1" zoomScaleNormal="100" zoomScaleSheetLayoutView="85" workbookViewId="0">
      <selection activeCell="C4" sqref="C4"/>
    </sheetView>
  </sheetViews>
  <sheetFormatPr defaultColWidth="14.453125" defaultRowHeight="15.75" customHeight="1" x14ac:dyDescent="0.25"/>
  <cols>
    <col min="1" max="1" width="6" style="51" customWidth="1"/>
    <col min="2" max="3" width="17.7265625" style="51" customWidth="1"/>
    <col min="4" max="4" width="42" style="51" customWidth="1"/>
    <col min="5" max="16384" width="14.453125" style="51"/>
  </cols>
  <sheetData>
    <row r="2" spans="2:4" ht="15.75" customHeight="1" x14ac:dyDescent="0.25">
      <c r="C2" s="52" t="s">
        <v>274</v>
      </c>
    </row>
    <row r="3" spans="2:4" ht="15.75" customHeight="1" x14ac:dyDescent="0.25">
      <c r="B3" s="53" t="s">
        <v>273</v>
      </c>
      <c r="C3" s="54" t="s">
        <v>358</v>
      </c>
      <c r="D3" s="53" t="s">
        <v>272</v>
      </c>
    </row>
    <row r="4" spans="2:4" ht="15.75" customHeight="1" x14ac:dyDescent="0.25">
      <c r="B4" s="55" t="s">
        <v>2</v>
      </c>
      <c r="C4" s="56">
        <f>治療費_通院交通費!E2</f>
        <v>0</v>
      </c>
      <c r="D4" s="57"/>
    </row>
    <row r="5" spans="2:4" ht="15.75" customHeight="1" x14ac:dyDescent="0.25">
      <c r="B5" s="55" t="s">
        <v>1</v>
      </c>
      <c r="C5" s="56">
        <f>慰謝料_入院雑費!G4</f>
        <v>0</v>
      </c>
      <c r="D5" s="57"/>
    </row>
    <row r="6" spans="2:4" ht="15.75" customHeight="1" x14ac:dyDescent="0.25">
      <c r="B6" s="55" t="s">
        <v>12</v>
      </c>
      <c r="C6" s="56">
        <f>休業損害!D5</f>
        <v>0</v>
      </c>
      <c r="D6" s="57"/>
    </row>
    <row r="7" spans="2:4" ht="15.75" customHeight="1" x14ac:dyDescent="0.25">
      <c r="B7" s="55" t="s">
        <v>3</v>
      </c>
      <c r="C7" s="56">
        <f>慰謝料_入院雑費!P4</f>
        <v>9300</v>
      </c>
      <c r="D7" s="57"/>
    </row>
    <row r="8" spans="2:4" ht="15.75" customHeight="1" x14ac:dyDescent="0.25">
      <c r="B8" s="55" t="s">
        <v>25</v>
      </c>
      <c r="C8" s="56">
        <f>慰謝料_入院雑費!J4</f>
        <v>0</v>
      </c>
      <c r="D8" s="57"/>
    </row>
    <row r="9" spans="2:4" ht="15.75" customHeight="1" x14ac:dyDescent="0.25">
      <c r="B9" s="55" t="s">
        <v>27</v>
      </c>
      <c r="C9" s="58"/>
      <c r="D9" s="57"/>
    </row>
    <row r="10" spans="2:4" ht="15.75" customHeight="1" x14ac:dyDescent="0.25">
      <c r="B10" s="55" t="s">
        <v>29</v>
      </c>
      <c r="C10" s="56">
        <f>逸失利益!B4</f>
        <v>0</v>
      </c>
      <c r="D10" s="57"/>
    </row>
    <row r="11" spans="2:4" ht="15.75" customHeight="1" x14ac:dyDescent="0.25">
      <c r="B11" s="55" t="s">
        <v>30</v>
      </c>
      <c r="C11" s="56">
        <f>逸失利益!B17</f>
        <v>0</v>
      </c>
      <c r="D11" s="57"/>
    </row>
    <row r="12" spans="2:4" ht="15.75" customHeight="1" x14ac:dyDescent="0.25">
      <c r="B12" s="55" t="s">
        <v>4</v>
      </c>
      <c r="C12" s="56">
        <f>治療費_通院交通費!K2</f>
        <v>0</v>
      </c>
      <c r="D12" s="57"/>
    </row>
    <row r="13" spans="2:4" ht="15.75" customHeight="1" x14ac:dyDescent="0.25">
      <c r="B13" s="55" t="s">
        <v>32</v>
      </c>
      <c r="C13" s="59">
        <f>付添看護費!E11</f>
        <v>0</v>
      </c>
      <c r="D13" s="57"/>
    </row>
    <row r="14" spans="2:4" ht="15.75" customHeight="1" x14ac:dyDescent="0.25">
      <c r="B14" s="55" t="s">
        <v>34</v>
      </c>
      <c r="C14" s="56">
        <f>将来介護費!E8</f>
        <v>0</v>
      </c>
      <c r="D14" s="57"/>
    </row>
    <row r="15" spans="2:4" ht="15.75" customHeight="1" x14ac:dyDescent="0.25">
      <c r="B15" s="55" t="s">
        <v>35</v>
      </c>
      <c r="C15" s="58"/>
      <c r="D15" s="57"/>
    </row>
    <row r="16" spans="2:4" ht="15.75" customHeight="1" x14ac:dyDescent="0.25">
      <c r="B16" s="55" t="s">
        <v>36</v>
      </c>
      <c r="C16" s="58"/>
      <c r="D16" s="57"/>
    </row>
    <row r="17" spans="2:5" ht="15.75" customHeight="1" x14ac:dyDescent="0.25">
      <c r="B17" s="55" t="s">
        <v>37</v>
      </c>
      <c r="C17" s="58"/>
      <c r="D17" s="57"/>
    </row>
    <row r="18" spans="2:5" ht="15.75" customHeight="1" x14ac:dyDescent="0.25">
      <c r="B18" s="55" t="s">
        <v>38</v>
      </c>
      <c r="C18" s="58"/>
      <c r="D18" s="57"/>
    </row>
    <row r="19" spans="2:5" ht="15.75" customHeight="1" x14ac:dyDescent="0.25">
      <c r="B19" s="60" t="s">
        <v>276</v>
      </c>
      <c r="C19" s="58"/>
      <c r="D19" s="57"/>
    </row>
    <row r="20" spans="2:5" ht="15.75" customHeight="1" x14ac:dyDescent="0.25">
      <c r="B20" s="60" t="s">
        <v>275</v>
      </c>
      <c r="C20" s="56">
        <f>SUM(C4:C19)</f>
        <v>9300</v>
      </c>
      <c r="D20" s="57"/>
    </row>
    <row r="21" spans="2:5" ht="15.75" customHeight="1" x14ac:dyDescent="0.25">
      <c r="B21" s="55" t="s">
        <v>40</v>
      </c>
      <c r="C21" s="56">
        <f>物損!D18</f>
        <v>0</v>
      </c>
      <c r="D21" s="57"/>
    </row>
    <row r="22" spans="2:5" ht="15.75" customHeight="1" x14ac:dyDescent="0.25">
      <c r="B22" s="61" t="s">
        <v>7</v>
      </c>
      <c r="C22" s="56">
        <f>C20+C21</f>
        <v>9300</v>
      </c>
      <c r="D22" s="57"/>
    </row>
    <row r="23" spans="2:5" ht="15.75" customHeight="1" x14ac:dyDescent="0.25">
      <c r="B23" s="55" t="s">
        <v>44</v>
      </c>
      <c r="C23" s="62">
        <v>0</v>
      </c>
      <c r="D23" s="57"/>
    </row>
    <row r="24" spans="2:5" ht="15.75" customHeight="1" x14ac:dyDescent="0.25">
      <c r="B24" s="63" t="s">
        <v>278</v>
      </c>
      <c r="C24" s="64">
        <f>C22*(1-C23)</f>
        <v>9300</v>
      </c>
      <c r="D24" s="57"/>
    </row>
    <row r="25" spans="2:5" ht="15.75" customHeight="1" x14ac:dyDescent="0.25">
      <c r="B25" s="55" t="s">
        <v>45</v>
      </c>
      <c r="C25" s="57"/>
      <c r="D25" s="57"/>
      <c r="E25" s="65"/>
    </row>
    <row r="26" spans="2:5" ht="15.75" customHeight="1" x14ac:dyDescent="0.25">
      <c r="B26" s="63" t="s">
        <v>279</v>
      </c>
      <c r="C26" s="64">
        <f>C24-C25</f>
        <v>9300</v>
      </c>
      <c r="D26" s="57"/>
      <c r="E26" s="66"/>
    </row>
    <row r="27" spans="2:5" ht="15.75" customHeight="1" x14ac:dyDescent="0.25">
      <c r="B27" s="60" t="s">
        <v>277</v>
      </c>
      <c r="C27" s="62">
        <v>0</v>
      </c>
      <c r="D27" s="57"/>
      <c r="E27" s="66"/>
    </row>
    <row r="28" spans="2:5" ht="15.75" customHeight="1" x14ac:dyDescent="0.25">
      <c r="B28" s="63" t="s">
        <v>280</v>
      </c>
      <c r="C28" s="64">
        <f>C26*(1-C27)</f>
        <v>9300</v>
      </c>
      <c r="D28" s="57"/>
      <c r="E28" s="66"/>
    </row>
    <row r="29" spans="2:5" ht="15.75" customHeight="1" x14ac:dyDescent="0.25">
      <c r="B29" s="55" t="s">
        <v>47</v>
      </c>
      <c r="C29" s="57"/>
      <c r="D29" s="57"/>
      <c r="E29" s="65"/>
    </row>
    <row r="30" spans="2:5" ht="15.75" customHeight="1" x14ac:dyDescent="0.25">
      <c r="B30" s="55" t="s">
        <v>48</v>
      </c>
      <c r="C30" s="67">
        <v>0</v>
      </c>
      <c r="D30" s="57"/>
      <c r="E30" s="66"/>
    </row>
    <row r="31" spans="2:5" ht="15.75" customHeight="1" x14ac:dyDescent="0.25">
      <c r="B31" s="55" t="s">
        <v>49</v>
      </c>
      <c r="C31" s="67">
        <v>0</v>
      </c>
      <c r="D31" s="57"/>
      <c r="E31" s="66"/>
    </row>
    <row r="32" spans="2:5" ht="15.75" customHeight="1" x14ac:dyDescent="0.25">
      <c r="B32" s="61" t="s">
        <v>50</v>
      </c>
      <c r="C32" s="64">
        <f>(C30+C31)*C27</f>
        <v>0</v>
      </c>
      <c r="E32" s="66"/>
    </row>
    <row r="33" spans="2:5" ht="15.75" customHeight="1" x14ac:dyDescent="0.25">
      <c r="B33" s="63" t="s">
        <v>279</v>
      </c>
      <c r="C33" s="59">
        <f>C28-C29-(C30+C31)*C27</f>
        <v>9300</v>
      </c>
      <c r="E33" s="66"/>
    </row>
    <row r="34" spans="2:5" ht="15.75" customHeight="1" x14ac:dyDescent="0.25">
      <c r="E34" s="66"/>
    </row>
    <row r="35" spans="2:5" ht="12.5" x14ac:dyDescent="0.25">
      <c r="B35" s="68" t="s">
        <v>282</v>
      </c>
      <c r="C35" s="69"/>
      <c r="D35" s="57"/>
      <c r="E35" s="65"/>
    </row>
    <row r="36" spans="2:5" ht="12.5" x14ac:dyDescent="0.25">
      <c r="B36" s="70" t="s">
        <v>281</v>
      </c>
      <c r="C36" s="71">
        <f>C33-C35</f>
        <v>9300</v>
      </c>
    </row>
    <row r="39" spans="2:5" ht="15.75" customHeight="1" x14ac:dyDescent="0.25">
      <c r="B39" s="72"/>
    </row>
    <row r="40" spans="2:5" ht="15.75" customHeight="1" x14ac:dyDescent="0.25">
      <c r="B40" s="73"/>
    </row>
    <row r="41" spans="2:5" ht="15.75" customHeight="1" x14ac:dyDescent="0.3">
      <c r="B41" s="74"/>
    </row>
    <row r="43" spans="2:5" ht="15.75" customHeight="1" x14ac:dyDescent="0.25">
      <c r="B43" s="72"/>
    </row>
    <row r="44" spans="2:5" ht="15.75" customHeight="1" x14ac:dyDescent="0.25">
      <c r="B44" s="73"/>
    </row>
    <row r="45" spans="2:5" ht="15.75" customHeight="1" x14ac:dyDescent="0.3">
      <c r="B45" s="74"/>
    </row>
  </sheetData>
  <sheetProtection algorithmName="SHA-512" hashValue="15YD0UHpKGaxGUjplYbeo1Wo14x0Il0AI0vmohcRcitqEhgG4feuC1dWiBQ9kfIWbmAGZmoQpXDA1S/s81CCqA==" saltValue="Z3Fp+EZ1TaaA5HTgoKHNsQ==" spinCount="100000" sheet="1" objects="1" formatCells="0" formatColumns="0" formatRows="0" insertColumns="0" insertRows="0" insertHyperlinks="0" deleteColumns="0" deleteRows="0" sort="0" autoFilter="0" pivotTables="0"/>
  <phoneticPr fontId="7"/>
  <pageMargins left="0.7" right="0.7" top="0.75" bottom="0.75" header="0.3" footer="0.3"/>
  <pageSetup paperSize="9" orientation="portrait" r:id="rId1"/>
  <headerFooter>
    <oddHeader>&amp;C&amp;"ＭＳ Ｐゴシック,斜体"&amp;18損害額計算最終結果</oddHeader>
    <oddFooter>&amp;C
&amp;G</oddFooter>
  </headerFooter>
  <ignoredErrors>
    <ignoredError sqref="C4:C8 C10:C14 C24 C20:C22 C26 C32:C33 C28 C36" unlockedFormula="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summaryRight="0"/>
  </sheetPr>
  <dimension ref="A1:N47"/>
  <sheetViews>
    <sheetView zoomScaleNormal="100" workbookViewId="0">
      <selection activeCell="A4" sqref="A4"/>
    </sheetView>
  </sheetViews>
  <sheetFormatPr defaultColWidth="14.453125" defaultRowHeight="15.75" customHeight="1" x14ac:dyDescent="0.25"/>
  <cols>
    <col min="1" max="1" width="5.7265625" style="13" customWidth="1"/>
    <col min="2" max="2" width="8.26953125" customWidth="1"/>
    <col min="3" max="3" width="7.453125" customWidth="1"/>
    <col min="4" max="4" width="20.7265625" customWidth="1"/>
    <col min="5" max="5" width="10.54296875" customWidth="1"/>
    <col min="7" max="7" width="9.7265625" customWidth="1"/>
    <col min="8" max="8" width="8.26953125" customWidth="1"/>
    <col min="9" max="9" width="16.90625" customWidth="1"/>
    <col min="10" max="10" width="23.08984375" customWidth="1"/>
    <col min="11" max="11" width="10.453125" customWidth="1"/>
    <col min="12" max="12" width="8.54296875" customWidth="1"/>
  </cols>
  <sheetData>
    <row r="1" spans="2:12" ht="13" x14ac:dyDescent="0.3">
      <c r="B1" s="5" t="s">
        <v>2</v>
      </c>
      <c r="C1" s="4"/>
      <c r="E1" s="4"/>
      <c r="F1" s="4"/>
      <c r="I1" s="5" t="s">
        <v>4</v>
      </c>
    </row>
    <row r="2" spans="2:12" ht="15.75" customHeight="1" x14ac:dyDescent="0.25">
      <c r="B2" s="4"/>
      <c r="C2" s="173" t="s">
        <v>6</v>
      </c>
      <c r="D2" s="173"/>
      <c r="E2" s="30">
        <f>SUM(E7:E46)</f>
        <v>0</v>
      </c>
      <c r="F2" s="31" t="s">
        <v>266</v>
      </c>
      <c r="J2" s="1" t="s">
        <v>7</v>
      </c>
      <c r="K2" s="9">
        <f>SUM(L7:L16)+SUM(N22:N28)</f>
        <v>0</v>
      </c>
      <c r="L2" s="31" t="s">
        <v>266</v>
      </c>
    </row>
    <row r="3" spans="2:12" ht="15.75" customHeight="1" x14ac:dyDescent="0.25">
      <c r="B3" s="4"/>
      <c r="C3" s="173" t="s">
        <v>9</v>
      </c>
      <c r="D3" s="173"/>
      <c r="E3" s="34">
        <f>SUMIF(F7:F46,"あり",E7:E46)</f>
        <v>0</v>
      </c>
      <c r="F3" s="31" t="s">
        <v>266</v>
      </c>
      <c r="J3" s="13"/>
      <c r="K3" s="13"/>
    </row>
    <row r="4" spans="2:12" s="13" customFormat="1" ht="15.75" customHeight="1" x14ac:dyDescent="0.25">
      <c r="C4" s="4"/>
      <c r="D4" s="4"/>
      <c r="E4" s="4"/>
      <c r="F4" s="4"/>
    </row>
    <row r="5" spans="2:12" ht="15.75" customHeight="1" x14ac:dyDescent="0.25">
      <c r="B5" s="31" t="s">
        <v>258</v>
      </c>
      <c r="C5" s="4"/>
      <c r="D5" s="4"/>
      <c r="E5" s="4"/>
      <c r="F5" s="4"/>
      <c r="I5" s="29" t="s">
        <v>333</v>
      </c>
    </row>
    <row r="6" spans="2:12" ht="15.75" customHeight="1" x14ac:dyDescent="0.25">
      <c r="B6" s="7" t="s">
        <v>22</v>
      </c>
      <c r="C6" s="7" t="s">
        <v>23</v>
      </c>
      <c r="D6" s="7" t="s">
        <v>16</v>
      </c>
      <c r="E6" s="7" t="s">
        <v>20</v>
      </c>
      <c r="F6" s="32" t="s">
        <v>257</v>
      </c>
      <c r="G6" s="7" t="s">
        <v>19</v>
      </c>
      <c r="I6" s="33" t="s">
        <v>16</v>
      </c>
      <c r="J6" s="33" t="s">
        <v>18</v>
      </c>
      <c r="K6" s="33" t="s">
        <v>19</v>
      </c>
      <c r="L6" s="33" t="s">
        <v>20</v>
      </c>
    </row>
    <row r="7" spans="2:12" ht="15.75" customHeight="1" x14ac:dyDescent="0.25">
      <c r="B7" s="11"/>
      <c r="C7" s="11"/>
      <c r="D7" s="11"/>
      <c r="E7" s="2"/>
      <c r="F7" s="11"/>
      <c r="G7" s="11"/>
      <c r="I7" s="11"/>
      <c r="J7" s="11"/>
      <c r="K7" s="9">
        <f t="shared" ref="K7:K16" si="0">SUMIF($D$7:$D$56,I7,$G$7:$G$56)</f>
        <v>0</v>
      </c>
      <c r="L7" s="9">
        <f t="shared" ref="L7:L15" si="1">K7*J7</f>
        <v>0</v>
      </c>
    </row>
    <row r="8" spans="2:12" ht="15.75" customHeight="1" x14ac:dyDescent="0.25">
      <c r="B8" s="11"/>
      <c r="C8" s="11"/>
      <c r="D8" s="11"/>
      <c r="E8" s="2"/>
      <c r="F8" s="2"/>
      <c r="G8" s="11"/>
      <c r="I8" s="11"/>
      <c r="J8" s="11"/>
      <c r="K8" s="9">
        <f t="shared" si="0"/>
        <v>0</v>
      </c>
      <c r="L8" s="9">
        <f t="shared" si="1"/>
        <v>0</v>
      </c>
    </row>
    <row r="9" spans="2:12" ht="15.75" customHeight="1" x14ac:dyDescent="0.25">
      <c r="B9" s="11"/>
      <c r="C9" s="11"/>
      <c r="D9" s="11"/>
      <c r="E9" s="11"/>
      <c r="F9" s="11"/>
      <c r="G9" s="11"/>
      <c r="I9" s="11"/>
      <c r="J9" s="11"/>
      <c r="K9" s="9">
        <f t="shared" si="0"/>
        <v>0</v>
      </c>
      <c r="L9" s="9">
        <f t="shared" si="1"/>
        <v>0</v>
      </c>
    </row>
    <row r="10" spans="2:12" ht="15.75" customHeight="1" x14ac:dyDescent="0.25">
      <c r="B10" s="11"/>
      <c r="C10" s="11"/>
      <c r="D10" s="11"/>
      <c r="E10" s="11"/>
      <c r="F10" s="11"/>
      <c r="G10" s="11"/>
      <c r="I10" s="11"/>
      <c r="J10" s="11"/>
      <c r="K10" s="9">
        <f t="shared" si="0"/>
        <v>0</v>
      </c>
      <c r="L10" s="9">
        <f t="shared" si="1"/>
        <v>0</v>
      </c>
    </row>
    <row r="11" spans="2:12" ht="15.75" customHeight="1" x14ac:dyDescent="0.25">
      <c r="B11" s="11"/>
      <c r="C11" s="11"/>
      <c r="D11" s="11"/>
      <c r="E11" s="11"/>
      <c r="F11" s="11"/>
      <c r="G11" s="11"/>
      <c r="I11" s="11"/>
      <c r="J11" s="11"/>
      <c r="K11" s="9">
        <f t="shared" si="0"/>
        <v>0</v>
      </c>
      <c r="L11" s="9">
        <f t="shared" si="1"/>
        <v>0</v>
      </c>
    </row>
    <row r="12" spans="2:12" ht="15.75" customHeight="1" x14ac:dyDescent="0.25">
      <c r="B12" s="11"/>
      <c r="C12" s="11"/>
      <c r="D12" s="11"/>
      <c r="E12" s="11"/>
      <c r="F12" s="11"/>
      <c r="G12" s="11"/>
      <c r="I12" s="11"/>
      <c r="J12" s="11"/>
      <c r="K12" s="9">
        <f t="shared" si="0"/>
        <v>0</v>
      </c>
      <c r="L12" s="9">
        <f t="shared" si="1"/>
        <v>0</v>
      </c>
    </row>
    <row r="13" spans="2:12" ht="15.75" customHeight="1" x14ac:dyDescent="0.25">
      <c r="B13" s="11"/>
      <c r="C13" s="11"/>
      <c r="D13" s="11"/>
      <c r="E13" s="11"/>
      <c r="F13" s="11"/>
      <c r="G13" s="11"/>
      <c r="I13" s="11"/>
      <c r="J13" s="11"/>
      <c r="K13" s="9">
        <f t="shared" si="0"/>
        <v>0</v>
      </c>
      <c r="L13" s="9">
        <f t="shared" si="1"/>
        <v>0</v>
      </c>
    </row>
    <row r="14" spans="2:12" ht="15.75" customHeight="1" x14ac:dyDescent="0.25">
      <c r="B14" s="11"/>
      <c r="C14" s="11"/>
      <c r="D14" s="11"/>
      <c r="E14" s="11"/>
      <c r="F14" s="11"/>
      <c r="G14" s="11"/>
      <c r="I14" s="11"/>
      <c r="J14" s="11"/>
      <c r="K14" s="9">
        <f t="shared" si="0"/>
        <v>0</v>
      </c>
      <c r="L14" s="9">
        <f t="shared" si="1"/>
        <v>0</v>
      </c>
    </row>
    <row r="15" spans="2:12" ht="15.75" customHeight="1" x14ac:dyDescent="0.25">
      <c r="B15" s="11"/>
      <c r="C15" s="11"/>
      <c r="D15" s="11"/>
      <c r="E15" s="11"/>
      <c r="F15" s="11"/>
      <c r="G15" s="11"/>
      <c r="I15" s="11"/>
      <c r="J15" s="11"/>
      <c r="K15" s="9">
        <f t="shared" si="0"/>
        <v>0</v>
      </c>
      <c r="L15" s="9">
        <f t="shared" si="1"/>
        <v>0</v>
      </c>
    </row>
    <row r="16" spans="2:12" ht="15.75" customHeight="1" x14ac:dyDescent="0.25">
      <c r="B16" s="11"/>
      <c r="C16" s="11"/>
      <c r="D16" s="11"/>
      <c r="E16" s="11"/>
      <c r="F16" s="11"/>
      <c r="G16" s="11"/>
      <c r="I16" s="11"/>
      <c r="J16" s="11"/>
      <c r="K16" s="9">
        <f t="shared" si="0"/>
        <v>0</v>
      </c>
      <c r="L16" s="9">
        <f t="shared" ref="L16" si="2">K16*J16</f>
        <v>0</v>
      </c>
    </row>
    <row r="17" spans="2:14" ht="15.75" customHeight="1" x14ac:dyDescent="0.25">
      <c r="B17" s="11"/>
      <c r="C17" s="11"/>
      <c r="D17" s="11"/>
      <c r="E17" s="11"/>
      <c r="F17" s="11"/>
      <c r="G17" s="11"/>
      <c r="I17" s="43" t="s">
        <v>304</v>
      </c>
      <c r="J17" s="13"/>
      <c r="K17" s="13"/>
      <c r="L17" s="13"/>
    </row>
    <row r="18" spans="2:14" ht="15.75" customHeight="1" x14ac:dyDescent="0.25">
      <c r="B18" s="11"/>
      <c r="C18" s="11"/>
      <c r="D18" s="11"/>
      <c r="E18" s="11"/>
      <c r="F18" s="11"/>
      <c r="G18" s="11"/>
      <c r="I18" s="13"/>
      <c r="J18" s="13"/>
      <c r="K18" s="13"/>
      <c r="L18" s="13"/>
    </row>
    <row r="19" spans="2:14" ht="15.75" customHeight="1" x14ac:dyDescent="0.25">
      <c r="B19" s="11"/>
      <c r="C19" s="11"/>
      <c r="D19" s="11"/>
      <c r="E19" s="11"/>
      <c r="F19" s="11"/>
      <c r="G19" s="11"/>
      <c r="I19" s="29"/>
      <c r="J19" s="13"/>
      <c r="K19" s="13"/>
      <c r="L19" s="13"/>
    </row>
    <row r="20" spans="2:14" ht="15.75" customHeight="1" x14ac:dyDescent="0.25">
      <c r="B20" s="11"/>
      <c r="C20" s="11"/>
      <c r="D20" s="11"/>
      <c r="E20" s="11"/>
      <c r="F20" s="11"/>
      <c r="G20" s="11"/>
      <c r="I20" s="29" t="s">
        <v>334</v>
      </c>
    </row>
    <row r="21" spans="2:14" ht="15.75" customHeight="1" x14ac:dyDescent="0.25">
      <c r="B21" s="11"/>
      <c r="C21" s="11"/>
      <c r="D21" s="11"/>
      <c r="E21" s="11"/>
      <c r="F21" s="11"/>
      <c r="G21" s="11"/>
      <c r="I21" s="33" t="s">
        <v>16</v>
      </c>
      <c r="J21" s="33" t="s">
        <v>41</v>
      </c>
      <c r="K21" s="174" t="s">
        <v>42</v>
      </c>
      <c r="L21" s="175"/>
      <c r="M21" s="33" t="s">
        <v>19</v>
      </c>
      <c r="N21" s="47" t="s">
        <v>20</v>
      </c>
    </row>
    <row r="22" spans="2:14" ht="15.75" customHeight="1" x14ac:dyDescent="0.25">
      <c r="B22" s="11"/>
      <c r="C22" s="11"/>
      <c r="D22" s="11"/>
      <c r="E22" s="11"/>
      <c r="F22" s="11"/>
      <c r="G22" s="11"/>
      <c r="I22" s="11"/>
      <c r="J22" s="11"/>
      <c r="K22" s="171">
        <f t="shared" ref="K22:K28" si="3">J22*15*2</f>
        <v>0</v>
      </c>
      <c r="L22" s="172"/>
      <c r="M22" s="46">
        <f t="shared" ref="M22:M27" si="4">SUMIF($D$7:$D$56,I22,$G$7:$G$56)</f>
        <v>0</v>
      </c>
      <c r="N22" s="48">
        <f>K22*M22</f>
        <v>0</v>
      </c>
    </row>
    <row r="23" spans="2:14" ht="15.75" customHeight="1" x14ac:dyDescent="0.25">
      <c r="B23" s="11"/>
      <c r="C23" s="11"/>
      <c r="D23" s="11"/>
      <c r="E23" s="11"/>
      <c r="F23" s="11"/>
      <c r="G23" s="11"/>
      <c r="I23" s="11"/>
      <c r="J23" s="11"/>
      <c r="K23" s="171">
        <f t="shared" si="3"/>
        <v>0</v>
      </c>
      <c r="L23" s="172"/>
      <c r="M23" s="9">
        <f t="shared" si="4"/>
        <v>0</v>
      </c>
      <c r="N23" s="48">
        <f t="shared" ref="N23:N25" si="5">K23*M23</f>
        <v>0</v>
      </c>
    </row>
    <row r="24" spans="2:14" ht="15.75" customHeight="1" x14ac:dyDescent="0.25">
      <c r="B24" s="11"/>
      <c r="C24" s="11"/>
      <c r="D24" s="11"/>
      <c r="E24" s="11"/>
      <c r="F24" s="11"/>
      <c r="G24" s="11"/>
      <c r="I24" s="11"/>
      <c r="J24" s="11"/>
      <c r="K24" s="171">
        <f t="shared" si="3"/>
        <v>0</v>
      </c>
      <c r="L24" s="172"/>
      <c r="M24" s="9">
        <f t="shared" si="4"/>
        <v>0</v>
      </c>
      <c r="N24" s="48">
        <f t="shared" si="5"/>
        <v>0</v>
      </c>
    </row>
    <row r="25" spans="2:14" ht="15.75" customHeight="1" x14ac:dyDescent="0.25">
      <c r="B25" s="11"/>
      <c r="C25" s="11"/>
      <c r="D25" s="11"/>
      <c r="E25" s="11"/>
      <c r="F25" s="11"/>
      <c r="G25" s="11"/>
      <c r="I25" s="11"/>
      <c r="J25" s="11"/>
      <c r="K25" s="171">
        <f t="shared" si="3"/>
        <v>0</v>
      </c>
      <c r="L25" s="172"/>
      <c r="M25" s="9">
        <f t="shared" si="4"/>
        <v>0</v>
      </c>
      <c r="N25" s="48">
        <f t="shared" si="5"/>
        <v>0</v>
      </c>
    </row>
    <row r="26" spans="2:14" ht="15.75" customHeight="1" x14ac:dyDescent="0.25">
      <c r="B26" s="11"/>
      <c r="C26" s="11"/>
      <c r="D26" s="11"/>
      <c r="E26" s="11"/>
      <c r="F26" s="11"/>
      <c r="G26" s="11"/>
      <c r="I26" s="11"/>
      <c r="J26" s="11"/>
      <c r="K26" s="171">
        <f t="shared" si="3"/>
        <v>0</v>
      </c>
      <c r="L26" s="172"/>
      <c r="M26" s="9">
        <f t="shared" si="4"/>
        <v>0</v>
      </c>
      <c r="N26" s="48">
        <f>K26*M26</f>
        <v>0</v>
      </c>
    </row>
    <row r="27" spans="2:14" ht="15.75" customHeight="1" x14ac:dyDescent="0.25">
      <c r="B27" s="11"/>
      <c r="C27" s="11"/>
      <c r="D27" s="11"/>
      <c r="E27" s="11"/>
      <c r="F27" s="11"/>
      <c r="G27" s="11"/>
      <c r="I27" s="11"/>
      <c r="J27" s="11"/>
      <c r="K27" s="171">
        <f t="shared" si="3"/>
        <v>0</v>
      </c>
      <c r="L27" s="172"/>
      <c r="M27" s="9">
        <f t="shared" si="4"/>
        <v>0</v>
      </c>
      <c r="N27" s="48">
        <f t="shared" ref="N27" si="6">K27*M27</f>
        <v>0</v>
      </c>
    </row>
    <row r="28" spans="2:14" ht="15.75" customHeight="1" x14ac:dyDescent="0.25">
      <c r="B28" s="11"/>
      <c r="C28" s="11"/>
      <c r="D28" s="11"/>
      <c r="E28" s="11"/>
      <c r="F28" s="11"/>
      <c r="G28" s="11"/>
      <c r="I28" s="11"/>
      <c r="J28" s="11"/>
      <c r="K28" s="171">
        <f t="shared" si="3"/>
        <v>0</v>
      </c>
      <c r="L28" s="172"/>
      <c r="M28" s="9">
        <f>SUMIF($D$7:$D$56,I28,$G$7:$G$56)</f>
        <v>0</v>
      </c>
      <c r="N28" s="48">
        <f>K28*M28</f>
        <v>0</v>
      </c>
    </row>
    <row r="29" spans="2:14" ht="15.75" customHeight="1" x14ac:dyDescent="0.25">
      <c r="B29" s="11"/>
      <c r="C29" s="11"/>
      <c r="D29" s="11"/>
      <c r="E29" s="11"/>
      <c r="F29" s="11"/>
      <c r="G29" s="11"/>
    </row>
    <row r="30" spans="2:14" ht="15.75" customHeight="1" x14ac:dyDescent="0.25">
      <c r="B30" s="11"/>
      <c r="C30" s="11"/>
      <c r="D30" s="11"/>
      <c r="E30" s="11"/>
      <c r="F30" s="11"/>
      <c r="G30" s="11"/>
    </row>
    <row r="31" spans="2:14" ht="15.75" customHeight="1" x14ac:dyDescent="0.25">
      <c r="B31" s="11"/>
      <c r="C31" s="11"/>
      <c r="D31" s="11"/>
      <c r="E31" s="11"/>
      <c r="F31" s="11"/>
      <c r="G31" s="11"/>
    </row>
    <row r="32" spans="2:14" ht="15.75" customHeight="1" x14ac:dyDescent="0.25">
      <c r="B32" s="11"/>
      <c r="C32" s="11"/>
      <c r="D32" s="11"/>
      <c r="E32" s="11"/>
      <c r="F32" s="11"/>
      <c r="G32" s="11"/>
    </row>
    <row r="33" spans="2:7" ht="15.75" customHeight="1" x14ac:dyDescent="0.25">
      <c r="B33" s="11"/>
      <c r="C33" s="11"/>
      <c r="D33" s="11"/>
      <c r="E33" s="11"/>
      <c r="F33" s="11"/>
      <c r="G33" s="11"/>
    </row>
    <row r="34" spans="2:7" ht="15.75" customHeight="1" x14ac:dyDescent="0.25">
      <c r="B34" s="11"/>
      <c r="C34" s="11"/>
      <c r="D34" s="11"/>
      <c r="E34" s="11"/>
      <c r="F34" s="11"/>
      <c r="G34" s="11"/>
    </row>
    <row r="35" spans="2:7" ht="15.75" customHeight="1" x14ac:dyDescent="0.25">
      <c r="B35" s="11"/>
      <c r="C35" s="11"/>
      <c r="D35" s="11"/>
      <c r="E35" s="11"/>
      <c r="F35" s="11"/>
      <c r="G35" s="11"/>
    </row>
    <row r="36" spans="2:7" ht="15.75" customHeight="1" x14ac:dyDescent="0.25">
      <c r="B36" s="11"/>
      <c r="C36" s="11"/>
      <c r="D36" s="11"/>
      <c r="E36" s="11"/>
      <c r="F36" s="11"/>
      <c r="G36" s="11"/>
    </row>
    <row r="37" spans="2:7" ht="15.75" customHeight="1" x14ac:dyDescent="0.25">
      <c r="B37" s="11"/>
      <c r="C37" s="11"/>
      <c r="D37" s="11"/>
      <c r="E37" s="11"/>
      <c r="F37" s="11"/>
      <c r="G37" s="11"/>
    </row>
    <row r="38" spans="2:7" ht="15.75" customHeight="1" x14ac:dyDescent="0.25">
      <c r="B38" s="11"/>
      <c r="C38" s="11"/>
      <c r="D38" s="11"/>
      <c r="E38" s="11"/>
      <c r="F38" s="11"/>
      <c r="G38" s="11"/>
    </row>
    <row r="39" spans="2:7" ht="15.75" customHeight="1" x14ac:dyDescent="0.25">
      <c r="B39" s="11"/>
      <c r="C39" s="11"/>
      <c r="D39" s="11"/>
      <c r="E39" s="11"/>
      <c r="F39" s="11"/>
      <c r="G39" s="11"/>
    </row>
    <row r="40" spans="2:7" ht="15.75" customHeight="1" x14ac:dyDescent="0.25">
      <c r="B40" s="11"/>
      <c r="C40" s="11"/>
      <c r="D40" s="11"/>
      <c r="E40" s="11"/>
      <c r="F40" s="11"/>
      <c r="G40" s="11"/>
    </row>
    <row r="41" spans="2:7" ht="15.75" customHeight="1" x14ac:dyDescent="0.25">
      <c r="B41" s="11"/>
      <c r="C41" s="11"/>
      <c r="D41" s="11"/>
      <c r="E41" s="11"/>
      <c r="F41" s="11"/>
      <c r="G41" s="11"/>
    </row>
    <row r="42" spans="2:7" ht="15.75" customHeight="1" x14ac:dyDescent="0.25">
      <c r="B42" s="11"/>
      <c r="C42" s="11"/>
      <c r="D42" s="11"/>
      <c r="E42" s="11"/>
      <c r="F42" s="11"/>
      <c r="G42" s="11"/>
    </row>
    <row r="43" spans="2:7" ht="15.75" customHeight="1" x14ac:dyDescent="0.25">
      <c r="B43" s="11"/>
      <c r="C43" s="11"/>
      <c r="D43" s="11"/>
      <c r="E43" s="11"/>
      <c r="F43" s="11"/>
      <c r="G43" s="11"/>
    </row>
    <row r="44" spans="2:7" ht="15.75" customHeight="1" x14ac:dyDescent="0.25">
      <c r="B44" s="11"/>
      <c r="C44" s="11"/>
      <c r="D44" s="11"/>
      <c r="E44" s="11"/>
      <c r="F44" s="11"/>
      <c r="G44" s="11"/>
    </row>
    <row r="45" spans="2:7" ht="15.75" customHeight="1" x14ac:dyDescent="0.25">
      <c r="B45" s="11"/>
      <c r="C45" s="11"/>
      <c r="D45" s="11"/>
      <c r="E45" s="11"/>
      <c r="F45" s="11"/>
      <c r="G45" s="11"/>
    </row>
    <row r="46" spans="2:7" ht="15.75" customHeight="1" x14ac:dyDescent="0.25">
      <c r="B46" s="11"/>
      <c r="C46" s="11"/>
      <c r="D46" s="11"/>
      <c r="E46" s="11"/>
      <c r="F46" s="11"/>
      <c r="G46" s="11"/>
    </row>
    <row r="47" spans="2:7" ht="15.75" customHeight="1" x14ac:dyDescent="0.25">
      <c r="B47" s="43" t="s">
        <v>303</v>
      </c>
    </row>
  </sheetData>
  <mergeCells count="10">
    <mergeCell ref="K27:L27"/>
    <mergeCell ref="K28:L28"/>
    <mergeCell ref="K26:L26"/>
    <mergeCell ref="C2:D2"/>
    <mergeCell ref="C3:D3"/>
    <mergeCell ref="K21:L21"/>
    <mergeCell ref="K22:L22"/>
    <mergeCell ref="K23:L23"/>
    <mergeCell ref="K24:L24"/>
    <mergeCell ref="K25:L25"/>
  </mergeCells>
  <phoneticPr fontId="7"/>
  <dataValidations count="1">
    <dataValidation type="list" allowBlank="1" sqref="F7:F46" xr:uid="{00000000-0002-0000-0100-000000000000}">
      <formula1>"あり,なし"</formula1>
    </dataValidation>
  </dataValidations>
  <pageMargins left="0.7" right="0.7" top="0.75" bottom="0.75" header="0.3" footer="0.3"/>
  <pageSetup paperSize="9" orientation="portrait" r:id="rId1"/>
  <headerFooter>
    <oddHeader>&amp;C&amp;"ＭＳ Ｐゴシック,斜体"&amp;18治療費＆通院交通費</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outlinePr summaryBelow="0" summaryRight="0"/>
  </sheetPr>
  <dimension ref="B2:AD67"/>
  <sheetViews>
    <sheetView topLeftCell="E1" zoomScaleNormal="100" workbookViewId="0">
      <selection activeCell="P4" sqref="P4"/>
    </sheetView>
  </sheetViews>
  <sheetFormatPr defaultColWidth="14.453125" defaultRowHeight="15.75" customHeight="1" x14ac:dyDescent="0.25"/>
  <cols>
    <col min="1" max="1" width="3.7265625" style="51" customWidth="1"/>
    <col min="2" max="2" width="11.453125" style="51" customWidth="1"/>
    <col min="3" max="3" width="10.90625" style="51" customWidth="1"/>
    <col min="4" max="4" width="11.1796875" style="51" customWidth="1"/>
    <col min="5" max="5" width="11.36328125" style="51" customWidth="1"/>
    <col min="6" max="6" width="6.7265625" style="51" customWidth="1"/>
    <col min="7" max="7" width="11.26953125" style="51" customWidth="1"/>
    <col min="8" max="8" width="5.54296875" style="51" customWidth="1"/>
    <col min="9" max="9" width="17.54296875" style="51" customWidth="1"/>
    <col min="10" max="10" width="12.26953125" style="51" customWidth="1"/>
    <col min="11" max="12" width="5.7265625" style="51" customWidth="1"/>
    <col min="13" max="13" width="11.54296875" style="51" customWidth="1"/>
    <col min="14" max="14" width="8.7265625" style="51" customWidth="1"/>
    <col min="15" max="29" width="11.7265625" style="51" customWidth="1"/>
    <col min="30" max="16384" width="14.453125" style="51"/>
  </cols>
  <sheetData>
    <row r="2" spans="2:30" ht="13" x14ac:dyDescent="0.3">
      <c r="B2" s="52" t="s">
        <v>259</v>
      </c>
      <c r="G2" s="75" t="s">
        <v>1</v>
      </c>
      <c r="I2" s="75" t="s">
        <v>25</v>
      </c>
      <c r="M2" s="75" t="s">
        <v>3</v>
      </c>
    </row>
    <row r="3" spans="2:30" ht="15.75" customHeight="1" x14ac:dyDescent="0.25">
      <c r="B3" s="61" t="s">
        <v>5</v>
      </c>
      <c r="C3" s="76"/>
      <c r="D3" s="77" t="s">
        <v>8</v>
      </c>
      <c r="E3" s="64">
        <f>SUM(D10:D39)</f>
        <v>0</v>
      </c>
      <c r="F3" s="78"/>
      <c r="G3" s="79" t="s">
        <v>1</v>
      </c>
      <c r="I3" s="61" t="s">
        <v>43</v>
      </c>
      <c r="J3" s="67"/>
      <c r="M3" s="80" t="s">
        <v>10</v>
      </c>
      <c r="N3" s="67">
        <v>1</v>
      </c>
      <c r="P3" s="79" t="s">
        <v>3</v>
      </c>
      <c r="V3" s="98"/>
      <c r="W3" s="87" t="s">
        <v>11</v>
      </c>
      <c r="X3" s="87" t="s">
        <v>13</v>
      </c>
      <c r="Y3" s="88"/>
      <c r="Z3" s="98"/>
      <c r="AA3" s="87" t="s">
        <v>14</v>
      </c>
      <c r="AB3" s="98"/>
      <c r="AC3" s="90" t="s">
        <v>15</v>
      </c>
    </row>
    <row r="4" spans="2:30" ht="15.75" customHeight="1" x14ac:dyDescent="0.25">
      <c r="B4" s="61" t="s">
        <v>17</v>
      </c>
      <c r="C4" s="81"/>
      <c r="D4" s="77" t="s">
        <v>21</v>
      </c>
      <c r="E4" s="64">
        <f>SUM(E10:E39)</f>
        <v>0</v>
      </c>
      <c r="F4" s="78"/>
      <c r="G4" s="56">
        <f>E3*1500</f>
        <v>0</v>
      </c>
      <c r="H4" s="52" t="s">
        <v>266</v>
      </c>
      <c r="I4" s="79" t="s">
        <v>46</v>
      </c>
      <c r="J4" s="56">
        <f>IFERROR(VLOOKUP(J3,I8:J21,2,0),0)*10000</f>
        <v>0</v>
      </c>
      <c r="K4" s="52" t="s">
        <v>266</v>
      </c>
      <c r="M4" s="80" t="s">
        <v>8</v>
      </c>
      <c r="N4" s="64">
        <f>E3</f>
        <v>0</v>
      </c>
      <c r="P4" s="56">
        <f>AC7*10000</f>
        <v>9300</v>
      </c>
      <c r="Q4" s="52" t="s">
        <v>266</v>
      </c>
      <c r="V4" s="87" t="s">
        <v>24</v>
      </c>
      <c r="W4" s="98">
        <f>DATEDIF(C3,C3+N4,"m")</f>
        <v>0</v>
      </c>
      <c r="X4" s="98">
        <f>DATEDIF(EDATE(C3,W4),C3+N4,"d")</f>
        <v>0</v>
      </c>
      <c r="Y4" s="88"/>
      <c r="Z4" s="87" t="s">
        <v>26</v>
      </c>
      <c r="AA4" s="98">
        <f>W4</f>
        <v>0</v>
      </c>
      <c r="AB4" s="98">
        <f>AA4+1</f>
        <v>1</v>
      </c>
      <c r="AC4" s="88"/>
    </row>
    <row r="5" spans="2:30" ht="15.75" customHeight="1" x14ac:dyDescent="0.25">
      <c r="D5" s="77" t="s">
        <v>28</v>
      </c>
      <c r="E5" s="64">
        <f>(C4-C3+1)-E3</f>
        <v>1</v>
      </c>
      <c r="G5" s="52" t="s">
        <v>262</v>
      </c>
      <c r="I5" s="52" t="s">
        <v>263</v>
      </c>
      <c r="M5" s="80" t="s">
        <v>28</v>
      </c>
      <c r="N5" s="64">
        <f>IF(N3=2,IF(E5&gt;E4*3,E4*3,E5),E5)</f>
        <v>1</v>
      </c>
      <c r="O5" s="82" t="s">
        <v>264</v>
      </c>
      <c r="V5" s="87" t="s">
        <v>31</v>
      </c>
      <c r="W5" s="98">
        <f>DATEDIF(C3+N4,C3+N4+N5,"m")</f>
        <v>0</v>
      </c>
      <c r="X5" s="98">
        <f>DATEDIF(EDATE(C3+N4,W5),C3+N4+N5,"d")</f>
        <v>1</v>
      </c>
      <c r="Y5" s="88"/>
      <c r="Z5" s="98">
        <f>W5</f>
        <v>0</v>
      </c>
      <c r="AA5" s="98">
        <f>INDEX($N$10:$AC$25,MATCH($Z5,$M$10:$M$25,0),MATCH(AA$4,$N$9:$AC$9,0))</f>
        <v>0</v>
      </c>
      <c r="AB5" s="98">
        <f>INDEX($N$10:$AC$25,MATCH($Z5,$M$10:$M$25,0),MATCH(AB$4,$N$9:$AC$9,0))</f>
        <v>53</v>
      </c>
      <c r="AC5" s="98">
        <f>ROUND(AA5+(AB5-AA5)/30*$X$4,2)</f>
        <v>0</v>
      </c>
      <c r="AD5" s="52" t="s">
        <v>267</v>
      </c>
    </row>
    <row r="6" spans="2:30" ht="15.75" customHeight="1" x14ac:dyDescent="0.25">
      <c r="M6" s="83" t="s">
        <v>265</v>
      </c>
      <c r="N6" s="97" t="str">
        <f>IF(E5&gt;E4*3,"※通院期間が実通院日数の3倍以上","")</f>
        <v>※通院期間が実通院日数の3倍以上</v>
      </c>
      <c r="V6" s="99" t="s">
        <v>33</v>
      </c>
      <c r="W6" s="97" t="str">
        <f>IF(W4&gt;15,"入院月数が赤本上限を越えています。","")</f>
        <v/>
      </c>
      <c r="X6" s="88"/>
      <c r="Y6" s="88"/>
      <c r="Z6" s="98">
        <f>Z5+1</f>
        <v>1</v>
      </c>
      <c r="AA6" s="98">
        <f>INDEX($N$10:$AC$25,MATCH($Z6,$M$10:$M$25,0),MATCH(AA$4,$N$9:$AC$9,0))</f>
        <v>28</v>
      </c>
      <c r="AB6" s="98">
        <f>INDEX($N$10:$AC$25,MATCH($Z6,$M$10:$M$25,0),MATCH(AB$4,$N$9:$AC$9,0))</f>
        <v>77</v>
      </c>
      <c r="AC6" s="98">
        <f>ROUND(AA6+(AB6-AA6)/30*$X$4,2)</f>
        <v>28</v>
      </c>
      <c r="AD6" s="52" t="s">
        <v>267</v>
      </c>
    </row>
    <row r="7" spans="2:30" ht="15.75" customHeight="1" x14ac:dyDescent="0.25">
      <c r="B7" s="52" t="s">
        <v>260</v>
      </c>
      <c r="I7" s="85" t="s">
        <v>51</v>
      </c>
      <c r="J7" s="86" t="s">
        <v>284</v>
      </c>
      <c r="V7" s="99" t="s">
        <v>33</v>
      </c>
      <c r="W7" s="97" t="str">
        <f>IF(W5&gt;15,"通院月数が赤本上限越え","")</f>
        <v/>
      </c>
      <c r="X7" s="88"/>
      <c r="Y7" s="88"/>
      <c r="Z7" s="88"/>
      <c r="AA7" s="98">
        <f>ROUND(AA5+(AA6-AA5)/30*$X$5,2)</f>
        <v>0.93</v>
      </c>
      <c r="AB7" s="98">
        <f>ROUND(AB5+(AB6-AB5)/30*$X$5,2)</f>
        <v>53.8</v>
      </c>
      <c r="AC7" s="98">
        <f>ROUND(AC5+(AC6-AC5)/30*$X$5,2)</f>
        <v>0.93</v>
      </c>
      <c r="AD7" s="52" t="s">
        <v>267</v>
      </c>
    </row>
    <row r="8" spans="2:30" ht="15.75" customHeight="1" x14ac:dyDescent="0.25">
      <c r="B8" s="52" t="s">
        <v>261</v>
      </c>
      <c r="I8" s="87">
        <v>1</v>
      </c>
      <c r="J8" s="87">
        <v>2800</v>
      </c>
      <c r="L8" s="88"/>
      <c r="M8" s="89" t="s">
        <v>283</v>
      </c>
      <c r="N8" s="88"/>
      <c r="O8" s="88" t="s">
        <v>14</v>
      </c>
      <c r="P8" s="88"/>
      <c r="Q8" s="88"/>
      <c r="R8" s="88"/>
      <c r="S8" s="88"/>
      <c r="T8" s="88"/>
      <c r="U8" s="88"/>
      <c r="V8" s="88"/>
      <c r="W8" s="88"/>
      <c r="X8" s="88"/>
      <c r="Y8" s="88"/>
      <c r="Z8" s="88"/>
      <c r="AA8" s="90" t="s">
        <v>39</v>
      </c>
      <c r="AB8" s="88"/>
      <c r="AC8" s="88"/>
    </row>
    <row r="9" spans="2:30" ht="15.75" customHeight="1" x14ac:dyDescent="0.25">
      <c r="B9" s="61" t="s">
        <v>22</v>
      </c>
      <c r="C9" s="61" t="s">
        <v>23</v>
      </c>
      <c r="D9" s="61" t="s">
        <v>8</v>
      </c>
      <c r="E9" s="61" t="s">
        <v>21</v>
      </c>
      <c r="I9" s="87">
        <v>2</v>
      </c>
      <c r="J9" s="87">
        <v>2370</v>
      </c>
      <c r="L9" s="88"/>
      <c r="M9" s="91" t="str">
        <f>"別表"&amp;N3</f>
        <v>別表1</v>
      </c>
      <c r="N9" s="91">
        <v>0</v>
      </c>
      <c r="O9" s="92">
        <v>1</v>
      </c>
      <c r="P9" s="92">
        <v>2</v>
      </c>
      <c r="Q9" s="92">
        <v>3</v>
      </c>
      <c r="R9" s="92">
        <v>4</v>
      </c>
      <c r="S9" s="92">
        <v>5</v>
      </c>
      <c r="T9" s="92">
        <v>6</v>
      </c>
      <c r="U9" s="92">
        <v>7</v>
      </c>
      <c r="V9" s="92">
        <v>8</v>
      </c>
      <c r="W9" s="92">
        <v>9</v>
      </c>
      <c r="X9" s="92">
        <v>10</v>
      </c>
      <c r="Y9" s="92">
        <v>11</v>
      </c>
      <c r="Z9" s="92">
        <v>12</v>
      </c>
      <c r="AA9" s="92">
        <v>13</v>
      </c>
      <c r="AB9" s="92">
        <v>14</v>
      </c>
      <c r="AC9" s="92">
        <v>15</v>
      </c>
    </row>
    <row r="10" spans="2:30" ht="15.75" customHeight="1" x14ac:dyDescent="0.25">
      <c r="B10" s="57"/>
      <c r="C10" s="57"/>
      <c r="D10" s="67"/>
      <c r="E10" s="57"/>
      <c r="I10" s="87">
        <v>3</v>
      </c>
      <c r="J10" s="87">
        <v>1990</v>
      </c>
      <c r="K10" s="78"/>
      <c r="L10" s="90" t="s">
        <v>26</v>
      </c>
      <c r="M10" s="91">
        <v>0</v>
      </c>
      <c r="N10" s="91"/>
      <c r="O10" s="92">
        <f>IF($N$3=2,O47,O29)</f>
        <v>53</v>
      </c>
      <c r="P10" s="92">
        <f t="shared" ref="P10:AC10" si="0">IF($N$3=2,P47,P29)</f>
        <v>101</v>
      </c>
      <c r="Q10" s="92">
        <f t="shared" si="0"/>
        <v>145</v>
      </c>
      <c r="R10" s="92">
        <f t="shared" si="0"/>
        <v>184</v>
      </c>
      <c r="S10" s="92">
        <f t="shared" si="0"/>
        <v>217</v>
      </c>
      <c r="T10" s="92">
        <f t="shared" si="0"/>
        <v>244</v>
      </c>
      <c r="U10" s="92">
        <f t="shared" si="0"/>
        <v>266</v>
      </c>
      <c r="V10" s="92">
        <f t="shared" si="0"/>
        <v>284</v>
      </c>
      <c r="W10" s="92">
        <f t="shared" si="0"/>
        <v>297</v>
      </c>
      <c r="X10" s="92">
        <f t="shared" si="0"/>
        <v>306</v>
      </c>
      <c r="Y10" s="92">
        <f t="shared" si="0"/>
        <v>314</v>
      </c>
      <c r="Z10" s="92">
        <f t="shared" si="0"/>
        <v>321</v>
      </c>
      <c r="AA10" s="92">
        <f t="shared" si="0"/>
        <v>328</v>
      </c>
      <c r="AB10" s="92">
        <f t="shared" si="0"/>
        <v>334</v>
      </c>
      <c r="AC10" s="92">
        <f t="shared" si="0"/>
        <v>340</v>
      </c>
    </row>
    <row r="11" spans="2:30" ht="15.75" customHeight="1" x14ac:dyDescent="0.25">
      <c r="B11" s="57"/>
      <c r="C11" s="57"/>
      <c r="D11" s="67"/>
      <c r="E11" s="67"/>
      <c r="I11" s="87">
        <v>4</v>
      </c>
      <c r="J11" s="87">
        <v>1670</v>
      </c>
      <c r="L11" s="88"/>
      <c r="M11" s="92">
        <v>1</v>
      </c>
      <c r="N11" s="92">
        <f>IF($N$3=2,N48,N30)</f>
        <v>28</v>
      </c>
      <c r="O11" s="92">
        <f t="shared" ref="O11:AC11" si="1">IF($N$3=2,O48,O30)</f>
        <v>77</v>
      </c>
      <c r="P11" s="92">
        <f t="shared" si="1"/>
        <v>122</v>
      </c>
      <c r="Q11" s="92">
        <f t="shared" si="1"/>
        <v>162</v>
      </c>
      <c r="R11" s="92">
        <f t="shared" si="1"/>
        <v>199</v>
      </c>
      <c r="S11" s="92">
        <f t="shared" si="1"/>
        <v>228</v>
      </c>
      <c r="T11" s="92">
        <f t="shared" si="1"/>
        <v>252</v>
      </c>
      <c r="U11" s="92">
        <f t="shared" si="1"/>
        <v>274</v>
      </c>
      <c r="V11" s="92">
        <f t="shared" si="1"/>
        <v>291</v>
      </c>
      <c r="W11" s="92">
        <f t="shared" si="1"/>
        <v>303</v>
      </c>
      <c r="X11" s="92">
        <f t="shared" si="1"/>
        <v>311</v>
      </c>
      <c r="Y11" s="92">
        <f t="shared" si="1"/>
        <v>318</v>
      </c>
      <c r="Z11" s="92">
        <f t="shared" si="1"/>
        <v>325</v>
      </c>
      <c r="AA11" s="92">
        <f t="shared" si="1"/>
        <v>332</v>
      </c>
      <c r="AB11" s="92">
        <f t="shared" si="1"/>
        <v>336</v>
      </c>
      <c r="AC11" s="92">
        <f t="shared" si="1"/>
        <v>342</v>
      </c>
    </row>
    <row r="12" spans="2:30" ht="15.75" customHeight="1" x14ac:dyDescent="0.25">
      <c r="B12" s="57"/>
      <c r="C12" s="57"/>
      <c r="D12" s="67"/>
      <c r="E12" s="67"/>
      <c r="I12" s="87">
        <v>5</v>
      </c>
      <c r="J12" s="87">
        <v>1400</v>
      </c>
      <c r="L12" s="88"/>
      <c r="M12" s="92">
        <v>2</v>
      </c>
      <c r="N12" s="92">
        <f>IF($N$3=2,N49,N31)</f>
        <v>52</v>
      </c>
      <c r="O12" s="92">
        <f t="shared" ref="O12:AC12" si="2">IF($N$3=2,O49,O31)</f>
        <v>98</v>
      </c>
      <c r="P12" s="92">
        <f t="shared" si="2"/>
        <v>139</v>
      </c>
      <c r="Q12" s="92">
        <f t="shared" si="2"/>
        <v>177</v>
      </c>
      <c r="R12" s="92">
        <f t="shared" si="2"/>
        <v>210</v>
      </c>
      <c r="S12" s="92">
        <f t="shared" si="2"/>
        <v>236</v>
      </c>
      <c r="T12" s="92">
        <f t="shared" si="2"/>
        <v>260</v>
      </c>
      <c r="U12" s="92">
        <f t="shared" si="2"/>
        <v>281</v>
      </c>
      <c r="V12" s="92">
        <f t="shared" si="2"/>
        <v>297</v>
      </c>
      <c r="W12" s="92">
        <f t="shared" si="2"/>
        <v>308</v>
      </c>
      <c r="X12" s="92">
        <f t="shared" si="2"/>
        <v>315</v>
      </c>
      <c r="Y12" s="92">
        <f t="shared" si="2"/>
        <v>322</v>
      </c>
      <c r="Z12" s="92">
        <f t="shared" si="2"/>
        <v>329</v>
      </c>
      <c r="AA12" s="92">
        <f t="shared" si="2"/>
        <v>334</v>
      </c>
      <c r="AB12" s="92">
        <f t="shared" si="2"/>
        <v>338</v>
      </c>
      <c r="AC12" s="92">
        <f t="shared" si="2"/>
        <v>344</v>
      </c>
    </row>
    <row r="13" spans="2:30" ht="15.75" customHeight="1" x14ac:dyDescent="0.25">
      <c r="B13" s="57"/>
      <c r="C13" s="57"/>
      <c r="D13" s="57"/>
      <c r="E13" s="57"/>
      <c r="I13" s="87">
        <v>6</v>
      </c>
      <c r="J13" s="87">
        <v>1180</v>
      </c>
      <c r="L13" s="88"/>
      <c r="M13" s="92">
        <v>3</v>
      </c>
      <c r="N13" s="92">
        <f t="shared" ref="N13:AC13" si="3">IF($N$3=2,N50,N32)</f>
        <v>73</v>
      </c>
      <c r="O13" s="92">
        <f t="shared" si="3"/>
        <v>115</v>
      </c>
      <c r="P13" s="92">
        <f t="shared" si="3"/>
        <v>154</v>
      </c>
      <c r="Q13" s="92">
        <f t="shared" si="3"/>
        <v>188</v>
      </c>
      <c r="R13" s="92">
        <f t="shared" si="3"/>
        <v>218</v>
      </c>
      <c r="S13" s="92">
        <f t="shared" si="3"/>
        <v>244</v>
      </c>
      <c r="T13" s="92">
        <f t="shared" si="3"/>
        <v>267</v>
      </c>
      <c r="U13" s="92">
        <f t="shared" si="3"/>
        <v>287</v>
      </c>
      <c r="V13" s="92">
        <f t="shared" si="3"/>
        <v>302</v>
      </c>
      <c r="W13" s="92">
        <f t="shared" si="3"/>
        <v>312</v>
      </c>
      <c r="X13" s="92">
        <f t="shared" si="3"/>
        <v>319</v>
      </c>
      <c r="Y13" s="92">
        <f t="shared" si="3"/>
        <v>326</v>
      </c>
      <c r="Z13" s="92">
        <f t="shared" si="3"/>
        <v>331</v>
      </c>
      <c r="AA13" s="92">
        <f t="shared" si="3"/>
        <v>336</v>
      </c>
      <c r="AB13" s="92">
        <f t="shared" si="3"/>
        <v>340</v>
      </c>
      <c r="AC13" s="92">
        <f t="shared" si="3"/>
        <v>346</v>
      </c>
    </row>
    <row r="14" spans="2:30" ht="15.75" customHeight="1" x14ac:dyDescent="0.25">
      <c r="B14" s="57"/>
      <c r="C14" s="57"/>
      <c r="D14" s="57"/>
      <c r="E14" s="57"/>
      <c r="I14" s="87">
        <v>7</v>
      </c>
      <c r="J14" s="87">
        <v>1000</v>
      </c>
      <c r="L14" s="88"/>
      <c r="M14" s="92">
        <v>4</v>
      </c>
      <c r="N14" s="92">
        <f t="shared" ref="N14:AC14" si="4">IF($N$3=2,N51,N33)</f>
        <v>90</v>
      </c>
      <c r="O14" s="92">
        <f t="shared" si="4"/>
        <v>130</v>
      </c>
      <c r="P14" s="92">
        <f t="shared" si="4"/>
        <v>165</v>
      </c>
      <c r="Q14" s="92">
        <f t="shared" si="4"/>
        <v>196</v>
      </c>
      <c r="R14" s="92">
        <f t="shared" si="4"/>
        <v>226</v>
      </c>
      <c r="S14" s="92">
        <f t="shared" si="4"/>
        <v>251</v>
      </c>
      <c r="T14" s="92">
        <f t="shared" si="4"/>
        <v>273</v>
      </c>
      <c r="U14" s="92">
        <f t="shared" si="4"/>
        <v>292</v>
      </c>
      <c r="V14" s="92">
        <f t="shared" si="4"/>
        <v>306</v>
      </c>
      <c r="W14" s="92">
        <f t="shared" si="4"/>
        <v>316</v>
      </c>
      <c r="X14" s="92">
        <f t="shared" si="4"/>
        <v>323</v>
      </c>
      <c r="Y14" s="92">
        <f t="shared" si="4"/>
        <v>328</v>
      </c>
      <c r="Z14" s="92">
        <f t="shared" si="4"/>
        <v>333</v>
      </c>
      <c r="AA14" s="92">
        <f t="shared" si="4"/>
        <v>338</v>
      </c>
      <c r="AB14" s="92">
        <f t="shared" si="4"/>
        <v>342</v>
      </c>
      <c r="AC14" s="92">
        <f t="shared" si="4"/>
        <v>348</v>
      </c>
    </row>
    <row r="15" spans="2:30" ht="15.75" customHeight="1" x14ac:dyDescent="0.25">
      <c r="B15" s="57"/>
      <c r="C15" s="57"/>
      <c r="D15" s="57"/>
      <c r="E15" s="57"/>
      <c r="I15" s="87">
        <v>8</v>
      </c>
      <c r="J15" s="87">
        <v>830</v>
      </c>
      <c r="L15" s="88"/>
      <c r="M15" s="92">
        <v>5</v>
      </c>
      <c r="N15" s="92">
        <f t="shared" ref="N15:AC15" si="5">IF($N$3=2,N52,N34)</f>
        <v>105</v>
      </c>
      <c r="O15" s="92">
        <f t="shared" si="5"/>
        <v>141</v>
      </c>
      <c r="P15" s="92">
        <f t="shared" si="5"/>
        <v>173</v>
      </c>
      <c r="Q15" s="92">
        <f t="shared" si="5"/>
        <v>204</v>
      </c>
      <c r="R15" s="92">
        <f t="shared" si="5"/>
        <v>233</v>
      </c>
      <c r="S15" s="92">
        <f t="shared" si="5"/>
        <v>257</v>
      </c>
      <c r="T15" s="92">
        <f t="shared" si="5"/>
        <v>278</v>
      </c>
      <c r="U15" s="92">
        <f t="shared" si="5"/>
        <v>296</v>
      </c>
      <c r="V15" s="92">
        <f t="shared" si="5"/>
        <v>310</v>
      </c>
      <c r="W15" s="92">
        <f t="shared" si="5"/>
        <v>320</v>
      </c>
      <c r="X15" s="92">
        <f t="shared" si="5"/>
        <v>325</v>
      </c>
      <c r="Y15" s="92">
        <f t="shared" si="5"/>
        <v>330</v>
      </c>
      <c r="Z15" s="92">
        <f t="shared" si="5"/>
        <v>335</v>
      </c>
      <c r="AA15" s="92">
        <f t="shared" si="5"/>
        <v>340</v>
      </c>
      <c r="AB15" s="92">
        <f t="shared" si="5"/>
        <v>344</v>
      </c>
      <c r="AC15" s="92">
        <f t="shared" si="5"/>
        <v>350</v>
      </c>
    </row>
    <row r="16" spans="2:30" ht="15.75" customHeight="1" x14ac:dyDescent="0.25">
      <c r="B16" s="57"/>
      <c r="C16" s="57"/>
      <c r="D16" s="57"/>
      <c r="E16" s="57"/>
      <c r="I16" s="87">
        <v>9</v>
      </c>
      <c r="J16" s="87">
        <v>690</v>
      </c>
      <c r="L16" s="88"/>
      <c r="M16" s="92">
        <v>6</v>
      </c>
      <c r="N16" s="92">
        <f t="shared" ref="N16:AB16" si="6">IF($N$3=2,N53,N35)</f>
        <v>116</v>
      </c>
      <c r="O16" s="92">
        <f t="shared" si="6"/>
        <v>149</v>
      </c>
      <c r="P16" s="92">
        <f t="shared" si="6"/>
        <v>181</v>
      </c>
      <c r="Q16" s="92">
        <f t="shared" si="6"/>
        <v>211</v>
      </c>
      <c r="R16" s="92">
        <f t="shared" si="6"/>
        <v>239</v>
      </c>
      <c r="S16" s="92">
        <f t="shared" si="6"/>
        <v>262</v>
      </c>
      <c r="T16" s="92">
        <f t="shared" si="6"/>
        <v>282</v>
      </c>
      <c r="U16" s="92">
        <f t="shared" si="6"/>
        <v>300</v>
      </c>
      <c r="V16" s="92">
        <f t="shared" si="6"/>
        <v>314</v>
      </c>
      <c r="W16" s="92">
        <f t="shared" si="6"/>
        <v>322</v>
      </c>
      <c r="X16" s="92">
        <f t="shared" si="6"/>
        <v>327</v>
      </c>
      <c r="Y16" s="92">
        <f t="shared" si="6"/>
        <v>332</v>
      </c>
      <c r="Z16" s="92">
        <f t="shared" si="6"/>
        <v>337</v>
      </c>
      <c r="AA16" s="92">
        <f t="shared" si="6"/>
        <v>342</v>
      </c>
      <c r="AB16" s="92">
        <f t="shared" si="6"/>
        <v>346</v>
      </c>
      <c r="AC16" s="92"/>
    </row>
    <row r="17" spans="2:29" ht="15.75" customHeight="1" x14ac:dyDescent="0.25">
      <c r="B17" s="57"/>
      <c r="C17" s="57"/>
      <c r="D17" s="57"/>
      <c r="E17" s="57"/>
      <c r="I17" s="87">
        <v>10</v>
      </c>
      <c r="J17" s="87">
        <v>550</v>
      </c>
      <c r="L17" s="88"/>
      <c r="M17" s="92">
        <v>7</v>
      </c>
      <c r="N17" s="92">
        <f t="shared" ref="N17:AA17" si="7">IF($N$3=2,N54,N36)</f>
        <v>124</v>
      </c>
      <c r="O17" s="92">
        <f t="shared" si="7"/>
        <v>157</v>
      </c>
      <c r="P17" s="92">
        <f t="shared" si="7"/>
        <v>188</v>
      </c>
      <c r="Q17" s="92">
        <f t="shared" si="7"/>
        <v>217</v>
      </c>
      <c r="R17" s="92">
        <f t="shared" si="7"/>
        <v>244</v>
      </c>
      <c r="S17" s="92">
        <f t="shared" si="7"/>
        <v>266</v>
      </c>
      <c r="T17" s="92">
        <f t="shared" si="7"/>
        <v>286</v>
      </c>
      <c r="U17" s="92">
        <f t="shared" si="7"/>
        <v>304</v>
      </c>
      <c r="V17" s="92">
        <f t="shared" si="7"/>
        <v>316</v>
      </c>
      <c r="W17" s="92">
        <f t="shared" si="7"/>
        <v>324</v>
      </c>
      <c r="X17" s="92">
        <f t="shared" si="7"/>
        <v>329</v>
      </c>
      <c r="Y17" s="92">
        <f t="shared" si="7"/>
        <v>334</v>
      </c>
      <c r="Z17" s="92">
        <f t="shared" si="7"/>
        <v>339</v>
      </c>
      <c r="AA17" s="92">
        <f t="shared" si="7"/>
        <v>344</v>
      </c>
      <c r="AB17" s="92"/>
      <c r="AC17" s="92"/>
    </row>
    <row r="18" spans="2:29" ht="15.75" customHeight="1" x14ac:dyDescent="0.25">
      <c r="B18" s="57"/>
      <c r="C18" s="57"/>
      <c r="D18" s="57"/>
      <c r="E18" s="57"/>
      <c r="I18" s="87">
        <v>11</v>
      </c>
      <c r="J18" s="87">
        <v>420</v>
      </c>
      <c r="L18" s="88"/>
      <c r="M18" s="92">
        <v>8</v>
      </c>
      <c r="N18" s="92">
        <f t="shared" ref="N18:Z18" si="8">IF($N$3=2,N55,N37)</f>
        <v>132</v>
      </c>
      <c r="O18" s="92">
        <f t="shared" si="8"/>
        <v>164</v>
      </c>
      <c r="P18" s="92">
        <f t="shared" si="8"/>
        <v>194</v>
      </c>
      <c r="Q18" s="92">
        <f t="shared" si="8"/>
        <v>222</v>
      </c>
      <c r="R18" s="92">
        <f t="shared" si="8"/>
        <v>248</v>
      </c>
      <c r="S18" s="92">
        <f t="shared" si="8"/>
        <v>270</v>
      </c>
      <c r="T18" s="92">
        <f t="shared" si="8"/>
        <v>290</v>
      </c>
      <c r="U18" s="92">
        <f t="shared" si="8"/>
        <v>306</v>
      </c>
      <c r="V18" s="92">
        <f t="shared" si="8"/>
        <v>318</v>
      </c>
      <c r="W18" s="92">
        <f t="shared" si="8"/>
        <v>326</v>
      </c>
      <c r="X18" s="92">
        <f t="shared" si="8"/>
        <v>331</v>
      </c>
      <c r="Y18" s="92">
        <f t="shared" si="8"/>
        <v>336</v>
      </c>
      <c r="Z18" s="92">
        <f t="shared" si="8"/>
        <v>341</v>
      </c>
      <c r="AA18" s="92"/>
      <c r="AB18" s="92"/>
      <c r="AC18" s="92"/>
    </row>
    <row r="19" spans="2:29" ht="15.75" customHeight="1" x14ac:dyDescent="0.25">
      <c r="B19" s="57"/>
      <c r="C19" s="57"/>
      <c r="D19" s="57"/>
      <c r="E19" s="57"/>
      <c r="I19" s="87">
        <v>12</v>
      </c>
      <c r="J19" s="87">
        <v>290</v>
      </c>
      <c r="L19" s="88"/>
      <c r="M19" s="92">
        <v>9</v>
      </c>
      <c r="N19" s="92">
        <f t="shared" ref="N19:Y19" si="9">IF($N$3=2,N56,N38)</f>
        <v>139</v>
      </c>
      <c r="O19" s="92">
        <f t="shared" si="9"/>
        <v>170</v>
      </c>
      <c r="P19" s="92">
        <f t="shared" si="9"/>
        <v>199</v>
      </c>
      <c r="Q19" s="92">
        <f t="shared" si="9"/>
        <v>226</v>
      </c>
      <c r="R19" s="92">
        <f t="shared" si="9"/>
        <v>252</v>
      </c>
      <c r="S19" s="92">
        <f t="shared" si="9"/>
        <v>274</v>
      </c>
      <c r="T19" s="92">
        <f t="shared" si="9"/>
        <v>292</v>
      </c>
      <c r="U19" s="92">
        <f t="shared" si="9"/>
        <v>308</v>
      </c>
      <c r="V19" s="92">
        <f t="shared" si="9"/>
        <v>320</v>
      </c>
      <c r="W19" s="92">
        <f t="shared" si="9"/>
        <v>328</v>
      </c>
      <c r="X19" s="92">
        <f t="shared" si="9"/>
        <v>333</v>
      </c>
      <c r="Y19" s="92">
        <f t="shared" si="9"/>
        <v>338</v>
      </c>
      <c r="Z19" s="92"/>
      <c r="AA19" s="92"/>
      <c r="AB19" s="92"/>
      <c r="AC19" s="92"/>
    </row>
    <row r="20" spans="2:29" ht="15.75" customHeight="1" x14ac:dyDescent="0.25">
      <c r="B20" s="57"/>
      <c r="C20" s="57"/>
      <c r="D20" s="57"/>
      <c r="E20" s="57"/>
      <c r="I20" s="87">
        <v>13</v>
      </c>
      <c r="J20" s="87">
        <v>180</v>
      </c>
      <c r="L20" s="88"/>
      <c r="M20" s="92">
        <v>10</v>
      </c>
      <c r="N20" s="92">
        <f t="shared" ref="N20:X20" si="10">IF($N$3=2,N57,N39)</f>
        <v>145</v>
      </c>
      <c r="O20" s="92">
        <f t="shared" si="10"/>
        <v>175</v>
      </c>
      <c r="P20" s="92">
        <f t="shared" si="10"/>
        <v>203</v>
      </c>
      <c r="Q20" s="92">
        <f t="shared" si="10"/>
        <v>230</v>
      </c>
      <c r="R20" s="92">
        <f t="shared" si="10"/>
        <v>256</v>
      </c>
      <c r="S20" s="92">
        <f t="shared" si="10"/>
        <v>276</v>
      </c>
      <c r="T20" s="92">
        <f t="shared" si="10"/>
        <v>294</v>
      </c>
      <c r="U20" s="92">
        <f t="shared" si="10"/>
        <v>310</v>
      </c>
      <c r="V20" s="92">
        <f t="shared" si="10"/>
        <v>322</v>
      </c>
      <c r="W20" s="92">
        <f t="shared" si="10"/>
        <v>330</v>
      </c>
      <c r="X20" s="92">
        <f t="shared" si="10"/>
        <v>335</v>
      </c>
      <c r="Y20" s="92"/>
      <c r="Z20" s="92"/>
      <c r="AA20" s="92"/>
      <c r="AB20" s="92"/>
      <c r="AC20" s="92"/>
    </row>
    <row r="21" spans="2:29" ht="15.75" customHeight="1" x14ac:dyDescent="0.25">
      <c r="B21" s="57"/>
      <c r="C21" s="57"/>
      <c r="D21" s="57"/>
      <c r="E21" s="57"/>
      <c r="I21" s="87">
        <v>14</v>
      </c>
      <c r="J21" s="87">
        <v>110</v>
      </c>
      <c r="L21" s="88"/>
      <c r="M21" s="92">
        <v>11</v>
      </c>
      <c r="N21" s="92">
        <f t="shared" ref="N21:W21" si="11">IF($N$3=2,N58,N40)</f>
        <v>150</v>
      </c>
      <c r="O21" s="92">
        <f t="shared" si="11"/>
        <v>179</v>
      </c>
      <c r="P21" s="92">
        <f t="shared" si="11"/>
        <v>207</v>
      </c>
      <c r="Q21" s="92">
        <f t="shared" si="11"/>
        <v>234</v>
      </c>
      <c r="R21" s="92">
        <f t="shared" si="11"/>
        <v>258</v>
      </c>
      <c r="S21" s="92">
        <f t="shared" si="11"/>
        <v>278</v>
      </c>
      <c r="T21" s="92">
        <f t="shared" si="11"/>
        <v>296</v>
      </c>
      <c r="U21" s="92">
        <f t="shared" si="11"/>
        <v>312</v>
      </c>
      <c r="V21" s="92">
        <f t="shared" si="11"/>
        <v>324</v>
      </c>
      <c r="W21" s="92">
        <f t="shared" si="11"/>
        <v>332</v>
      </c>
      <c r="X21" s="92"/>
      <c r="Y21" s="92"/>
      <c r="Z21" s="92"/>
      <c r="AA21" s="92"/>
      <c r="AB21" s="92"/>
      <c r="AC21" s="92"/>
    </row>
    <row r="22" spans="2:29" ht="15.75" customHeight="1" x14ac:dyDescent="0.25">
      <c r="B22" s="57"/>
      <c r="C22" s="57"/>
      <c r="D22" s="57"/>
      <c r="E22" s="57"/>
      <c r="L22" s="88"/>
      <c r="M22" s="92">
        <v>12</v>
      </c>
      <c r="N22" s="92">
        <f t="shared" ref="N22:V22" si="12">IF($N$3=2,N59,N41)</f>
        <v>154</v>
      </c>
      <c r="O22" s="92">
        <f t="shared" si="12"/>
        <v>183</v>
      </c>
      <c r="P22" s="92">
        <f t="shared" si="12"/>
        <v>211</v>
      </c>
      <c r="Q22" s="92">
        <f t="shared" si="12"/>
        <v>236</v>
      </c>
      <c r="R22" s="92">
        <f t="shared" si="12"/>
        <v>260</v>
      </c>
      <c r="S22" s="92">
        <f t="shared" si="12"/>
        <v>280</v>
      </c>
      <c r="T22" s="92">
        <f t="shared" si="12"/>
        <v>298</v>
      </c>
      <c r="U22" s="92">
        <f t="shared" si="12"/>
        <v>314</v>
      </c>
      <c r="V22" s="92">
        <f t="shared" si="12"/>
        <v>326</v>
      </c>
      <c r="W22" s="92"/>
      <c r="X22" s="92"/>
      <c r="Y22" s="92"/>
      <c r="Z22" s="92"/>
      <c r="AA22" s="92"/>
      <c r="AB22" s="92"/>
      <c r="AC22" s="92"/>
    </row>
    <row r="23" spans="2:29" ht="15.75" customHeight="1" x14ac:dyDescent="0.25">
      <c r="B23" s="57"/>
      <c r="C23" s="57"/>
      <c r="D23" s="57"/>
      <c r="E23" s="57"/>
      <c r="G23" s="72"/>
      <c r="L23" s="88"/>
      <c r="M23" s="92">
        <v>13</v>
      </c>
      <c r="N23" s="92">
        <f t="shared" ref="N23:U23" si="13">IF($N$3=2,N60,N42)</f>
        <v>158</v>
      </c>
      <c r="O23" s="92">
        <f t="shared" si="13"/>
        <v>187</v>
      </c>
      <c r="P23" s="92">
        <f t="shared" si="13"/>
        <v>213</v>
      </c>
      <c r="Q23" s="92">
        <f t="shared" si="13"/>
        <v>238</v>
      </c>
      <c r="R23" s="92">
        <f t="shared" si="13"/>
        <v>262</v>
      </c>
      <c r="S23" s="92">
        <f t="shared" si="13"/>
        <v>282</v>
      </c>
      <c r="T23" s="92">
        <f t="shared" si="13"/>
        <v>300</v>
      </c>
      <c r="U23" s="92">
        <f t="shared" si="13"/>
        <v>316</v>
      </c>
      <c r="V23" s="92"/>
      <c r="W23" s="92"/>
      <c r="X23" s="92"/>
      <c r="Y23" s="92"/>
      <c r="Z23" s="92"/>
      <c r="AA23" s="92"/>
      <c r="AB23" s="92"/>
      <c r="AC23" s="92"/>
    </row>
    <row r="24" spans="2:29" ht="15.75" customHeight="1" x14ac:dyDescent="0.25">
      <c r="B24" s="57"/>
      <c r="C24" s="57"/>
      <c r="D24" s="57"/>
      <c r="E24" s="57"/>
      <c r="G24" s="72"/>
      <c r="L24" s="88"/>
      <c r="M24" s="92">
        <v>14</v>
      </c>
      <c r="N24" s="92">
        <f t="shared" ref="N24:T24" si="14">IF($N$3=2,N61,N43)</f>
        <v>162</v>
      </c>
      <c r="O24" s="92">
        <f t="shared" si="14"/>
        <v>189</v>
      </c>
      <c r="P24" s="92">
        <f t="shared" si="14"/>
        <v>215</v>
      </c>
      <c r="Q24" s="92">
        <f t="shared" si="14"/>
        <v>240</v>
      </c>
      <c r="R24" s="92">
        <f t="shared" si="14"/>
        <v>264</v>
      </c>
      <c r="S24" s="92">
        <f t="shared" si="14"/>
        <v>284</v>
      </c>
      <c r="T24" s="92">
        <f t="shared" si="14"/>
        <v>302</v>
      </c>
      <c r="U24" s="92"/>
      <c r="V24" s="92"/>
      <c r="W24" s="92"/>
      <c r="X24" s="92"/>
      <c r="Y24" s="92"/>
      <c r="Z24" s="92"/>
      <c r="AA24" s="92"/>
      <c r="AB24" s="92"/>
      <c r="AC24" s="92"/>
    </row>
    <row r="25" spans="2:29" ht="15.75" customHeight="1" x14ac:dyDescent="0.25">
      <c r="B25" s="57"/>
      <c r="C25" s="57"/>
      <c r="D25" s="57"/>
      <c r="E25" s="57"/>
      <c r="G25" s="73"/>
      <c r="L25" s="88"/>
      <c r="M25" s="92">
        <v>15</v>
      </c>
      <c r="N25" s="92">
        <f t="shared" ref="N25:S25" si="15">IF($N$3=2,N62,N44)</f>
        <v>164</v>
      </c>
      <c r="O25" s="92">
        <f t="shared" si="15"/>
        <v>191</v>
      </c>
      <c r="P25" s="92">
        <f t="shared" si="15"/>
        <v>217</v>
      </c>
      <c r="Q25" s="92">
        <f t="shared" si="15"/>
        <v>242</v>
      </c>
      <c r="R25" s="92">
        <f t="shared" si="15"/>
        <v>266</v>
      </c>
      <c r="S25" s="92">
        <f t="shared" si="15"/>
        <v>286</v>
      </c>
      <c r="T25" s="92"/>
      <c r="U25" s="92"/>
      <c r="V25" s="92"/>
      <c r="W25" s="92"/>
      <c r="X25" s="92"/>
      <c r="Y25" s="92"/>
      <c r="Z25" s="92"/>
      <c r="AA25" s="92"/>
      <c r="AB25" s="92"/>
      <c r="AC25" s="92"/>
    </row>
    <row r="26" spans="2:29" ht="15.75" customHeight="1" x14ac:dyDescent="0.3">
      <c r="B26" s="57"/>
      <c r="C26" s="57"/>
      <c r="D26" s="57"/>
      <c r="E26" s="57"/>
      <c r="G26" s="74"/>
      <c r="L26" s="88"/>
      <c r="M26" s="93"/>
      <c r="N26" s="93"/>
      <c r="O26" s="93"/>
      <c r="P26" s="93"/>
      <c r="Q26" s="93"/>
      <c r="R26" s="93"/>
      <c r="S26" s="93"/>
      <c r="T26" s="93"/>
      <c r="U26" s="93"/>
      <c r="V26" s="93"/>
      <c r="W26" s="93"/>
      <c r="X26" s="93"/>
      <c r="Y26" s="93"/>
      <c r="Z26" s="93"/>
      <c r="AA26" s="93"/>
      <c r="AB26" s="93"/>
      <c r="AC26" s="93"/>
    </row>
    <row r="27" spans="2:29" ht="15.75" customHeight="1" x14ac:dyDescent="0.25">
      <c r="B27" s="57"/>
      <c r="C27" s="57"/>
      <c r="D27" s="57"/>
      <c r="E27" s="57"/>
      <c r="L27" s="88"/>
      <c r="M27" s="94" t="s">
        <v>83</v>
      </c>
      <c r="N27" s="94"/>
      <c r="O27" s="94"/>
      <c r="P27" s="94"/>
      <c r="Q27" s="94"/>
      <c r="R27" s="94"/>
      <c r="S27" s="94"/>
      <c r="T27" s="94"/>
      <c r="U27" s="94"/>
      <c r="V27" s="94"/>
      <c r="W27" s="94"/>
      <c r="X27" s="94"/>
      <c r="Y27" s="94"/>
      <c r="Z27" s="94"/>
      <c r="AA27" s="94"/>
      <c r="AB27" s="94"/>
      <c r="AC27" s="94"/>
    </row>
    <row r="28" spans="2:29" ht="15.75" customHeight="1" x14ac:dyDescent="0.25">
      <c r="B28" s="57"/>
      <c r="C28" s="57"/>
      <c r="D28" s="57"/>
      <c r="E28" s="57"/>
      <c r="L28" s="88"/>
      <c r="M28" s="95" t="s">
        <v>84</v>
      </c>
      <c r="N28" s="95" t="s">
        <v>14</v>
      </c>
      <c r="O28" s="96">
        <v>1</v>
      </c>
      <c r="P28" s="96">
        <v>2</v>
      </c>
      <c r="Q28" s="96">
        <v>3</v>
      </c>
      <c r="R28" s="96">
        <v>4</v>
      </c>
      <c r="S28" s="96">
        <v>5</v>
      </c>
      <c r="T28" s="96">
        <v>6</v>
      </c>
      <c r="U28" s="96">
        <v>7</v>
      </c>
      <c r="V28" s="96">
        <v>8</v>
      </c>
      <c r="W28" s="96">
        <v>9</v>
      </c>
      <c r="X28" s="96">
        <v>10</v>
      </c>
      <c r="Y28" s="96">
        <v>11</v>
      </c>
      <c r="Z28" s="96">
        <v>12</v>
      </c>
      <c r="AA28" s="96">
        <v>13</v>
      </c>
      <c r="AB28" s="96">
        <v>14</v>
      </c>
      <c r="AC28" s="96">
        <v>15</v>
      </c>
    </row>
    <row r="29" spans="2:29" ht="15.75" customHeight="1" x14ac:dyDescent="0.25">
      <c r="B29" s="57"/>
      <c r="C29" s="57"/>
      <c r="D29" s="57"/>
      <c r="E29" s="57"/>
      <c r="L29" s="88"/>
      <c r="M29" s="95" t="s">
        <v>26</v>
      </c>
      <c r="N29" s="95"/>
      <c r="O29" s="96">
        <v>53</v>
      </c>
      <c r="P29" s="96">
        <v>101</v>
      </c>
      <c r="Q29" s="96">
        <v>145</v>
      </c>
      <c r="R29" s="96">
        <v>184</v>
      </c>
      <c r="S29" s="96">
        <v>217</v>
      </c>
      <c r="T29" s="96">
        <v>244</v>
      </c>
      <c r="U29" s="96">
        <v>266</v>
      </c>
      <c r="V29" s="96">
        <v>284</v>
      </c>
      <c r="W29" s="96">
        <v>297</v>
      </c>
      <c r="X29" s="96">
        <v>306</v>
      </c>
      <c r="Y29" s="96">
        <v>314</v>
      </c>
      <c r="Z29" s="96">
        <v>321</v>
      </c>
      <c r="AA29" s="96">
        <v>328</v>
      </c>
      <c r="AB29" s="96">
        <v>334</v>
      </c>
      <c r="AC29" s="96">
        <v>340</v>
      </c>
    </row>
    <row r="30" spans="2:29" ht="15.75" customHeight="1" x14ac:dyDescent="0.25">
      <c r="B30" s="57"/>
      <c r="C30" s="57"/>
      <c r="D30" s="57"/>
      <c r="E30" s="57"/>
      <c r="L30" s="88"/>
      <c r="M30" s="96">
        <v>1</v>
      </c>
      <c r="N30" s="96">
        <v>28</v>
      </c>
      <c r="O30" s="96">
        <v>77</v>
      </c>
      <c r="P30" s="96">
        <v>122</v>
      </c>
      <c r="Q30" s="96">
        <v>162</v>
      </c>
      <c r="R30" s="96">
        <v>199</v>
      </c>
      <c r="S30" s="96">
        <v>228</v>
      </c>
      <c r="T30" s="96">
        <v>252</v>
      </c>
      <c r="U30" s="96">
        <v>274</v>
      </c>
      <c r="V30" s="96">
        <v>291</v>
      </c>
      <c r="W30" s="96">
        <v>303</v>
      </c>
      <c r="X30" s="96">
        <v>311</v>
      </c>
      <c r="Y30" s="96">
        <v>318</v>
      </c>
      <c r="Z30" s="96">
        <v>325</v>
      </c>
      <c r="AA30" s="96">
        <v>332</v>
      </c>
      <c r="AB30" s="96">
        <v>336</v>
      </c>
      <c r="AC30" s="96">
        <v>342</v>
      </c>
    </row>
    <row r="31" spans="2:29" ht="15.75" customHeight="1" x14ac:dyDescent="0.25">
      <c r="B31" s="57"/>
      <c r="C31" s="57"/>
      <c r="D31" s="57"/>
      <c r="E31" s="57"/>
      <c r="L31" s="88"/>
      <c r="M31" s="96">
        <v>2</v>
      </c>
      <c r="N31" s="96">
        <v>52</v>
      </c>
      <c r="O31" s="96">
        <v>98</v>
      </c>
      <c r="P31" s="96">
        <v>139</v>
      </c>
      <c r="Q31" s="96">
        <v>177</v>
      </c>
      <c r="R31" s="96">
        <v>210</v>
      </c>
      <c r="S31" s="96">
        <v>236</v>
      </c>
      <c r="T31" s="96">
        <v>260</v>
      </c>
      <c r="U31" s="96">
        <v>281</v>
      </c>
      <c r="V31" s="96">
        <v>297</v>
      </c>
      <c r="W31" s="96">
        <v>308</v>
      </c>
      <c r="X31" s="96">
        <v>315</v>
      </c>
      <c r="Y31" s="96">
        <v>322</v>
      </c>
      <c r="Z31" s="96">
        <v>329</v>
      </c>
      <c r="AA31" s="96">
        <v>334</v>
      </c>
      <c r="AB31" s="96">
        <v>338</v>
      </c>
      <c r="AC31" s="96">
        <v>344</v>
      </c>
    </row>
    <row r="32" spans="2:29" ht="15.75" customHeight="1" x14ac:dyDescent="0.25">
      <c r="B32" s="57"/>
      <c r="C32" s="57"/>
      <c r="D32" s="57"/>
      <c r="E32" s="57"/>
      <c r="L32" s="88"/>
      <c r="M32" s="96">
        <v>3</v>
      </c>
      <c r="N32" s="96">
        <v>73</v>
      </c>
      <c r="O32" s="96">
        <v>115</v>
      </c>
      <c r="P32" s="96">
        <v>154</v>
      </c>
      <c r="Q32" s="96">
        <v>188</v>
      </c>
      <c r="R32" s="96">
        <v>218</v>
      </c>
      <c r="S32" s="96">
        <v>244</v>
      </c>
      <c r="T32" s="96">
        <v>267</v>
      </c>
      <c r="U32" s="96">
        <v>287</v>
      </c>
      <c r="V32" s="96">
        <v>302</v>
      </c>
      <c r="W32" s="96">
        <v>312</v>
      </c>
      <c r="X32" s="96">
        <v>319</v>
      </c>
      <c r="Y32" s="96">
        <v>326</v>
      </c>
      <c r="Z32" s="96">
        <v>331</v>
      </c>
      <c r="AA32" s="96">
        <v>336</v>
      </c>
      <c r="AB32" s="96">
        <v>340</v>
      </c>
      <c r="AC32" s="96">
        <v>346</v>
      </c>
    </row>
    <row r="33" spans="2:29" ht="15.75" customHeight="1" x14ac:dyDescent="0.25">
      <c r="B33" s="57"/>
      <c r="C33" s="57"/>
      <c r="D33" s="57"/>
      <c r="E33" s="57"/>
      <c r="L33" s="88"/>
      <c r="M33" s="96">
        <v>4</v>
      </c>
      <c r="N33" s="96">
        <v>90</v>
      </c>
      <c r="O33" s="96">
        <v>130</v>
      </c>
      <c r="P33" s="96">
        <v>165</v>
      </c>
      <c r="Q33" s="96">
        <v>196</v>
      </c>
      <c r="R33" s="96">
        <v>226</v>
      </c>
      <c r="S33" s="96">
        <v>251</v>
      </c>
      <c r="T33" s="96">
        <v>273</v>
      </c>
      <c r="U33" s="96">
        <v>292</v>
      </c>
      <c r="V33" s="96">
        <v>306</v>
      </c>
      <c r="W33" s="96">
        <v>316</v>
      </c>
      <c r="X33" s="96">
        <v>323</v>
      </c>
      <c r="Y33" s="96">
        <v>328</v>
      </c>
      <c r="Z33" s="96">
        <v>333</v>
      </c>
      <c r="AA33" s="96">
        <v>338</v>
      </c>
      <c r="AB33" s="96">
        <v>342</v>
      </c>
      <c r="AC33" s="96">
        <v>348</v>
      </c>
    </row>
    <row r="34" spans="2:29" ht="15.75" customHeight="1" x14ac:dyDescent="0.25">
      <c r="B34" s="57"/>
      <c r="C34" s="57"/>
      <c r="D34" s="57"/>
      <c r="E34" s="57"/>
      <c r="L34" s="88"/>
      <c r="M34" s="96">
        <v>5</v>
      </c>
      <c r="N34" s="96">
        <v>105</v>
      </c>
      <c r="O34" s="96">
        <v>141</v>
      </c>
      <c r="P34" s="96">
        <v>173</v>
      </c>
      <c r="Q34" s="96">
        <v>204</v>
      </c>
      <c r="R34" s="96">
        <v>233</v>
      </c>
      <c r="S34" s="96">
        <v>257</v>
      </c>
      <c r="T34" s="96">
        <v>278</v>
      </c>
      <c r="U34" s="96">
        <v>296</v>
      </c>
      <c r="V34" s="96">
        <v>310</v>
      </c>
      <c r="W34" s="96">
        <v>320</v>
      </c>
      <c r="X34" s="96">
        <v>325</v>
      </c>
      <c r="Y34" s="96">
        <v>330</v>
      </c>
      <c r="Z34" s="96">
        <v>335</v>
      </c>
      <c r="AA34" s="96">
        <v>340</v>
      </c>
      <c r="AB34" s="96">
        <v>344</v>
      </c>
      <c r="AC34" s="96">
        <v>350</v>
      </c>
    </row>
    <row r="35" spans="2:29" ht="15.75" customHeight="1" x14ac:dyDescent="0.25">
      <c r="B35" s="57"/>
      <c r="C35" s="57"/>
      <c r="D35" s="57"/>
      <c r="E35" s="57"/>
      <c r="L35" s="88"/>
      <c r="M35" s="96">
        <v>6</v>
      </c>
      <c r="N35" s="96">
        <v>116</v>
      </c>
      <c r="O35" s="96">
        <v>149</v>
      </c>
      <c r="P35" s="96">
        <v>181</v>
      </c>
      <c r="Q35" s="96">
        <v>211</v>
      </c>
      <c r="R35" s="96">
        <v>239</v>
      </c>
      <c r="S35" s="96">
        <v>262</v>
      </c>
      <c r="T35" s="96">
        <v>282</v>
      </c>
      <c r="U35" s="96">
        <v>300</v>
      </c>
      <c r="V35" s="96">
        <v>314</v>
      </c>
      <c r="W35" s="96">
        <v>322</v>
      </c>
      <c r="X35" s="96">
        <v>327</v>
      </c>
      <c r="Y35" s="96">
        <v>332</v>
      </c>
      <c r="Z35" s="96">
        <v>337</v>
      </c>
      <c r="AA35" s="96">
        <v>342</v>
      </c>
      <c r="AB35" s="96">
        <v>346</v>
      </c>
      <c r="AC35" s="95"/>
    </row>
    <row r="36" spans="2:29" ht="15.75" customHeight="1" x14ac:dyDescent="0.25">
      <c r="B36" s="57"/>
      <c r="C36" s="57"/>
      <c r="D36" s="57"/>
      <c r="E36" s="57"/>
      <c r="L36" s="88"/>
      <c r="M36" s="96">
        <v>7</v>
      </c>
      <c r="N36" s="96">
        <v>124</v>
      </c>
      <c r="O36" s="96">
        <v>157</v>
      </c>
      <c r="P36" s="96">
        <v>188</v>
      </c>
      <c r="Q36" s="96">
        <v>217</v>
      </c>
      <c r="R36" s="96">
        <v>244</v>
      </c>
      <c r="S36" s="96">
        <v>266</v>
      </c>
      <c r="T36" s="96">
        <v>286</v>
      </c>
      <c r="U36" s="96">
        <v>304</v>
      </c>
      <c r="V36" s="96">
        <v>316</v>
      </c>
      <c r="W36" s="96">
        <v>324</v>
      </c>
      <c r="X36" s="96">
        <v>329</v>
      </c>
      <c r="Y36" s="96">
        <v>334</v>
      </c>
      <c r="Z36" s="96">
        <v>339</v>
      </c>
      <c r="AA36" s="96">
        <v>344</v>
      </c>
      <c r="AB36" s="95"/>
      <c r="AC36" s="95"/>
    </row>
    <row r="37" spans="2:29" ht="15.75" customHeight="1" x14ac:dyDescent="0.25">
      <c r="B37" s="57"/>
      <c r="C37" s="57"/>
      <c r="D37" s="57"/>
      <c r="E37" s="57"/>
      <c r="L37" s="88"/>
      <c r="M37" s="96">
        <v>8</v>
      </c>
      <c r="N37" s="96">
        <v>132</v>
      </c>
      <c r="O37" s="96">
        <v>164</v>
      </c>
      <c r="P37" s="96">
        <v>194</v>
      </c>
      <c r="Q37" s="96">
        <v>222</v>
      </c>
      <c r="R37" s="96">
        <v>248</v>
      </c>
      <c r="S37" s="96">
        <v>270</v>
      </c>
      <c r="T37" s="96">
        <v>290</v>
      </c>
      <c r="U37" s="96">
        <v>306</v>
      </c>
      <c r="V37" s="96">
        <v>318</v>
      </c>
      <c r="W37" s="96">
        <v>326</v>
      </c>
      <c r="X37" s="96">
        <v>331</v>
      </c>
      <c r="Y37" s="96">
        <v>336</v>
      </c>
      <c r="Z37" s="96">
        <v>341</v>
      </c>
      <c r="AA37" s="95"/>
      <c r="AB37" s="95"/>
      <c r="AC37" s="95"/>
    </row>
    <row r="38" spans="2:29" ht="15.75" customHeight="1" x14ac:dyDescent="0.25">
      <c r="B38" s="57"/>
      <c r="C38" s="57"/>
      <c r="D38" s="57"/>
      <c r="E38" s="57"/>
      <c r="L38" s="88"/>
      <c r="M38" s="96">
        <v>9</v>
      </c>
      <c r="N38" s="96">
        <v>139</v>
      </c>
      <c r="O38" s="96">
        <v>170</v>
      </c>
      <c r="P38" s="96">
        <v>199</v>
      </c>
      <c r="Q38" s="96">
        <v>226</v>
      </c>
      <c r="R38" s="96">
        <v>252</v>
      </c>
      <c r="S38" s="96">
        <v>274</v>
      </c>
      <c r="T38" s="96">
        <v>292</v>
      </c>
      <c r="U38" s="96">
        <v>308</v>
      </c>
      <c r="V38" s="96">
        <v>320</v>
      </c>
      <c r="W38" s="96">
        <v>328</v>
      </c>
      <c r="X38" s="96">
        <v>333</v>
      </c>
      <c r="Y38" s="96">
        <v>338</v>
      </c>
      <c r="Z38" s="95"/>
      <c r="AA38" s="95"/>
      <c r="AB38" s="95"/>
      <c r="AC38" s="95"/>
    </row>
    <row r="39" spans="2:29" ht="12.5" x14ac:dyDescent="0.25">
      <c r="B39" s="57"/>
      <c r="C39" s="57"/>
      <c r="D39" s="57"/>
      <c r="E39" s="57"/>
      <c r="L39" s="88"/>
      <c r="M39" s="96">
        <v>10</v>
      </c>
      <c r="N39" s="96">
        <v>145</v>
      </c>
      <c r="O39" s="96">
        <v>175</v>
      </c>
      <c r="P39" s="96">
        <v>203</v>
      </c>
      <c r="Q39" s="96">
        <v>230</v>
      </c>
      <c r="R39" s="96">
        <v>256</v>
      </c>
      <c r="S39" s="96">
        <v>276</v>
      </c>
      <c r="T39" s="96">
        <v>294</v>
      </c>
      <c r="U39" s="96">
        <v>310</v>
      </c>
      <c r="V39" s="96">
        <v>322</v>
      </c>
      <c r="W39" s="96">
        <v>330</v>
      </c>
      <c r="X39" s="96">
        <v>335</v>
      </c>
      <c r="Y39" s="95"/>
      <c r="Z39" s="95"/>
      <c r="AA39" s="95"/>
      <c r="AB39" s="95"/>
      <c r="AC39" s="95"/>
    </row>
    <row r="40" spans="2:29" ht="12.5" x14ac:dyDescent="0.25">
      <c r="L40" s="88"/>
      <c r="M40" s="96">
        <v>11</v>
      </c>
      <c r="N40" s="96">
        <v>150</v>
      </c>
      <c r="O40" s="96">
        <v>179</v>
      </c>
      <c r="P40" s="96">
        <v>207</v>
      </c>
      <c r="Q40" s="96">
        <v>234</v>
      </c>
      <c r="R40" s="96">
        <v>258</v>
      </c>
      <c r="S40" s="96">
        <v>278</v>
      </c>
      <c r="T40" s="96">
        <v>296</v>
      </c>
      <c r="U40" s="96">
        <v>312</v>
      </c>
      <c r="V40" s="96">
        <v>324</v>
      </c>
      <c r="W40" s="96">
        <v>332</v>
      </c>
      <c r="X40" s="95"/>
      <c r="Y40" s="95"/>
      <c r="Z40" s="95"/>
      <c r="AA40" s="95"/>
      <c r="AB40" s="95"/>
      <c r="AC40" s="95"/>
    </row>
    <row r="41" spans="2:29" ht="12.5" x14ac:dyDescent="0.25">
      <c r="L41" s="88"/>
      <c r="M41" s="96">
        <v>12</v>
      </c>
      <c r="N41" s="96">
        <v>154</v>
      </c>
      <c r="O41" s="96">
        <v>183</v>
      </c>
      <c r="P41" s="96">
        <v>211</v>
      </c>
      <c r="Q41" s="96">
        <v>236</v>
      </c>
      <c r="R41" s="96">
        <v>260</v>
      </c>
      <c r="S41" s="96">
        <v>280</v>
      </c>
      <c r="T41" s="96">
        <v>298</v>
      </c>
      <c r="U41" s="96">
        <v>314</v>
      </c>
      <c r="V41" s="96">
        <v>326</v>
      </c>
      <c r="W41" s="95"/>
      <c r="X41" s="95"/>
      <c r="Y41" s="95"/>
      <c r="Z41" s="95"/>
      <c r="AA41" s="95"/>
      <c r="AB41" s="95"/>
      <c r="AC41" s="95"/>
    </row>
    <row r="42" spans="2:29" ht="12.5" x14ac:dyDescent="0.25">
      <c r="L42" s="88"/>
      <c r="M42" s="96">
        <v>13</v>
      </c>
      <c r="N42" s="96">
        <v>158</v>
      </c>
      <c r="O42" s="96">
        <v>187</v>
      </c>
      <c r="P42" s="96">
        <v>213</v>
      </c>
      <c r="Q42" s="96">
        <v>238</v>
      </c>
      <c r="R42" s="96">
        <v>262</v>
      </c>
      <c r="S42" s="96">
        <v>282</v>
      </c>
      <c r="T42" s="96">
        <v>300</v>
      </c>
      <c r="U42" s="96">
        <v>316</v>
      </c>
      <c r="V42" s="95"/>
      <c r="W42" s="95"/>
      <c r="X42" s="95"/>
      <c r="Y42" s="95"/>
      <c r="Z42" s="95"/>
      <c r="AA42" s="95"/>
      <c r="AB42" s="95"/>
      <c r="AC42" s="95"/>
    </row>
    <row r="43" spans="2:29" ht="12.5" x14ac:dyDescent="0.25">
      <c r="L43" s="88"/>
      <c r="M43" s="96">
        <v>14</v>
      </c>
      <c r="N43" s="96">
        <v>162</v>
      </c>
      <c r="O43" s="96">
        <v>189</v>
      </c>
      <c r="P43" s="96">
        <v>215</v>
      </c>
      <c r="Q43" s="96">
        <v>240</v>
      </c>
      <c r="R43" s="96">
        <v>264</v>
      </c>
      <c r="S43" s="96">
        <v>284</v>
      </c>
      <c r="T43" s="96">
        <v>302</v>
      </c>
      <c r="U43" s="95"/>
      <c r="V43" s="95"/>
      <c r="W43" s="95"/>
      <c r="X43" s="95"/>
      <c r="Y43" s="95"/>
      <c r="Z43" s="95"/>
      <c r="AA43" s="95"/>
      <c r="AB43" s="95"/>
      <c r="AC43" s="95"/>
    </row>
    <row r="44" spans="2:29" ht="12.5" x14ac:dyDescent="0.25">
      <c r="L44" s="88"/>
      <c r="M44" s="96">
        <v>15</v>
      </c>
      <c r="N44" s="96">
        <v>164</v>
      </c>
      <c r="O44" s="96">
        <v>191</v>
      </c>
      <c r="P44" s="96">
        <v>217</v>
      </c>
      <c r="Q44" s="96">
        <v>242</v>
      </c>
      <c r="R44" s="96">
        <v>266</v>
      </c>
      <c r="S44" s="96">
        <v>286</v>
      </c>
      <c r="T44" s="95"/>
      <c r="U44" s="95"/>
      <c r="V44" s="95"/>
      <c r="W44" s="95"/>
      <c r="X44" s="95"/>
      <c r="Y44" s="95"/>
      <c r="Z44" s="95"/>
      <c r="AA44" s="95"/>
      <c r="AB44" s="95"/>
      <c r="AC44" s="95"/>
    </row>
    <row r="45" spans="2:29" ht="12.5" x14ac:dyDescent="0.25">
      <c r="L45" s="88"/>
      <c r="M45" s="94" t="s">
        <v>83</v>
      </c>
      <c r="N45" s="94"/>
      <c r="O45" s="94"/>
      <c r="P45" s="94"/>
      <c r="Q45" s="94"/>
      <c r="R45" s="94"/>
      <c r="S45" s="94"/>
      <c r="T45" s="94"/>
      <c r="U45" s="94"/>
      <c r="V45" s="94"/>
      <c r="W45" s="94"/>
      <c r="X45" s="94"/>
      <c r="Y45" s="94"/>
      <c r="Z45" s="94"/>
      <c r="AA45" s="94"/>
      <c r="AB45" s="94"/>
      <c r="AC45" s="94"/>
    </row>
    <row r="46" spans="2:29" ht="12.5" x14ac:dyDescent="0.25">
      <c r="L46" s="88"/>
      <c r="M46" s="95" t="s">
        <v>97</v>
      </c>
      <c r="N46" s="95" t="s">
        <v>14</v>
      </c>
      <c r="O46" s="96">
        <v>1</v>
      </c>
      <c r="P46" s="96">
        <v>2</v>
      </c>
      <c r="Q46" s="96">
        <v>3</v>
      </c>
      <c r="R46" s="96">
        <v>4</v>
      </c>
      <c r="S46" s="96">
        <v>5</v>
      </c>
      <c r="T46" s="96">
        <v>6</v>
      </c>
      <c r="U46" s="96">
        <v>7</v>
      </c>
      <c r="V46" s="96">
        <v>8</v>
      </c>
      <c r="W46" s="96">
        <v>9</v>
      </c>
      <c r="X46" s="96">
        <v>10</v>
      </c>
      <c r="Y46" s="96">
        <v>11</v>
      </c>
      <c r="Z46" s="96">
        <v>12</v>
      </c>
      <c r="AA46" s="96">
        <v>13</v>
      </c>
      <c r="AB46" s="96">
        <v>14</v>
      </c>
      <c r="AC46" s="96">
        <v>15</v>
      </c>
    </row>
    <row r="47" spans="2:29" ht="12.5" x14ac:dyDescent="0.25">
      <c r="L47" s="88"/>
      <c r="M47" s="95" t="s">
        <v>26</v>
      </c>
      <c r="N47" s="95"/>
      <c r="O47" s="96">
        <v>35</v>
      </c>
      <c r="P47" s="96">
        <v>66</v>
      </c>
      <c r="Q47" s="96">
        <v>92</v>
      </c>
      <c r="R47" s="96">
        <v>116</v>
      </c>
      <c r="S47" s="96">
        <v>135</v>
      </c>
      <c r="T47" s="96">
        <v>152</v>
      </c>
      <c r="U47" s="96">
        <v>165</v>
      </c>
      <c r="V47" s="96">
        <v>176</v>
      </c>
      <c r="W47" s="96">
        <v>186</v>
      </c>
      <c r="X47" s="96">
        <v>195</v>
      </c>
      <c r="Y47" s="96">
        <v>204</v>
      </c>
      <c r="Z47" s="96">
        <v>211</v>
      </c>
      <c r="AA47" s="96">
        <v>218</v>
      </c>
      <c r="AB47" s="96">
        <v>223</v>
      </c>
      <c r="AC47" s="96">
        <v>228</v>
      </c>
    </row>
    <row r="48" spans="2:29" ht="12.5" x14ac:dyDescent="0.25">
      <c r="L48" s="88"/>
      <c r="M48" s="96">
        <v>1</v>
      </c>
      <c r="N48" s="96">
        <v>19</v>
      </c>
      <c r="O48" s="96">
        <v>52</v>
      </c>
      <c r="P48" s="96">
        <v>83</v>
      </c>
      <c r="Q48" s="96">
        <v>106</v>
      </c>
      <c r="R48" s="96">
        <v>128</v>
      </c>
      <c r="S48" s="96">
        <v>145</v>
      </c>
      <c r="T48" s="96">
        <v>160</v>
      </c>
      <c r="U48" s="96">
        <v>171</v>
      </c>
      <c r="V48" s="96">
        <v>182</v>
      </c>
      <c r="W48" s="96">
        <v>190</v>
      </c>
      <c r="X48" s="96">
        <v>199</v>
      </c>
      <c r="Y48" s="96">
        <v>206</v>
      </c>
      <c r="Z48" s="96">
        <v>212</v>
      </c>
      <c r="AA48" s="96">
        <v>219</v>
      </c>
      <c r="AB48" s="96">
        <v>224</v>
      </c>
      <c r="AC48" s="96">
        <v>229</v>
      </c>
    </row>
    <row r="49" spans="12:29" ht="12.5" x14ac:dyDescent="0.25">
      <c r="L49" s="88"/>
      <c r="M49" s="96">
        <v>2</v>
      </c>
      <c r="N49" s="96">
        <v>36</v>
      </c>
      <c r="O49" s="96">
        <v>69</v>
      </c>
      <c r="P49" s="96">
        <v>97</v>
      </c>
      <c r="Q49" s="96">
        <v>118</v>
      </c>
      <c r="R49" s="96">
        <v>138</v>
      </c>
      <c r="S49" s="96">
        <v>153</v>
      </c>
      <c r="T49" s="96">
        <v>166</v>
      </c>
      <c r="U49" s="96">
        <v>177</v>
      </c>
      <c r="V49" s="96">
        <v>186</v>
      </c>
      <c r="W49" s="96">
        <v>194</v>
      </c>
      <c r="X49" s="96">
        <v>201</v>
      </c>
      <c r="Y49" s="96">
        <v>207</v>
      </c>
      <c r="Z49" s="96">
        <v>213</v>
      </c>
      <c r="AA49" s="96">
        <v>220</v>
      </c>
      <c r="AB49" s="96">
        <v>225</v>
      </c>
      <c r="AC49" s="96">
        <v>230</v>
      </c>
    </row>
    <row r="50" spans="12:29" ht="12.5" x14ac:dyDescent="0.25">
      <c r="L50" s="88"/>
      <c r="M50" s="96">
        <v>3</v>
      </c>
      <c r="N50" s="96">
        <v>53</v>
      </c>
      <c r="O50" s="96">
        <v>83</v>
      </c>
      <c r="P50" s="96">
        <v>109</v>
      </c>
      <c r="Q50" s="96">
        <v>128</v>
      </c>
      <c r="R50" s="96">
        <v>146</v>
      </c>
      <c r="S50" s="96">
        <v>159</v>
      </c>
      <c r="T50" s="96">
        <v>172</v>
      </c>
      <c r="U50" s="96">
        <v>181</v>
      </c>
      <c r="V50" s="96">
        <v>190</v>
      </c>
      <c r="W50" s="96">
        <v>196</v>
      </c>
      <c r="X50" s="96">
        <v>202</v>
      </c>
      <c r="Y50" s="96">
        <v>208</v>
      </c>
      <c r="Z50" s="96">
        <v>214</v>
      </c>
      <c r="AA50" s="96">
        <v>221</v>
      </c>
      <c r="AB50" s="96">
        <v>226</v>
      </c>
      <c r="AC50" s="96">
        <v>231</v>
      </c>
    </row>
    <row r="51" spans="12:29" ht="12.5" x14ac:dyDescent="0.25">
      <c r="L51" s="88"/>
      <c r="M51" s="96">
        <v>4</v>
      </c>
      <c r="N51" s="96">
        <v>67</v>
      </c>
      <c r="O51" s="96">
        <v>95</v>
      </c>
      <c r="P51" s="96">
        <v>119</v>
      </c>
      <c r="Q51" s="96">
        <v>136</v>
      </c>
      <c r="R51" s="96">
        <v>152</v>
      </c>
      <c r="S51" s="96">
        <v>165</v>
      </c>
      <c r="T51" s="96">
        <v>176</v>
      </c>
      <c r="U51" s="96">
        <v>185</v>
      </c>
      <c r="V51" s="96">
        <v>192</v>
      </c>
      <c r="W51" s="96">
        <v>197</v>
      </c>
      <c r="X51" s="96">
        <v>203</v>
      </c>
      <c r="Y51" s="96">
        <v>209</v>
      </c>
      <c r="Z51" s="96">
        <v>215</v>
      </c>
      <c r="AA51" s="96">
        <v>222</v>
      </c>
      <c r="AB51" s="96">
        <v>227</v>
      </c>
      <c r="AC51" s="96">
        <v>232</v>
      </c>
    </row>
    <row r="52" spans="12:29" ht="12.5" x14ac:dyDescent="0.25">
      <c r="L52" s="88"/>
      <c r="M52" s="96">
        <v>5</v>
      </c>
      <c r="N52" s="96">
        <v>79</v>
      </c>
      <c r="O52" s="96">
        <v>105</v>
      </c>
      <c r="P52" s="96">
        <v>127</v>
      </c>
      <c r="Q52" s="96">
        <v>142</v>
      </c>
      <c r="R52" s="96">
        <v>158</v>
      </c>
      <c r="S52" s="96">
        <v>169</v>
      </c>
      <c r="T52" s="96">
        <v>180</v>
      </c>
      <c r="U52" s="96">
        <v>187</v>
      </c>
      <c r="V52" s="96">
        <v>193</v>
      </c>
      <c r="W52" s="96">
        <v>198</v>
      </c>
      <c r="X52" s="96">
        <v>204</v>
      </c>
      <c r="Y52" s="96">
        <v>210</v>
      </c>
      <c r="Z52" s="96">
        <v>216</v>
      </c>
      <c r="AA52" s="96">
        <v>223</v>
      </c>
      <c r="AB52" s="96">
        <v>228</v>
      </c>
      <c r="AC52" s="96">
        <v>233</v>
      </c>
    </row>
    <row r="53" spans="12:29" ht="12.5" x14ac:dyDescent="0.25">
      <c r="L53" s="88"/>
      <c r="M53" s="96">
        <v>6</v>
      </c>
      <c r="N53" s="96">
        <v>89</v>
      </c>
      <c r="O53" s="96">
        <v>113</v>
      </c>
      <c r="P53" s="96">
        <v>133</v>
      </c>
      <c r="Q53" s="96">
        <v>148</v>
      </c>
      <c r="R53" s="96">
        <v>162</v>
      </c>
      <c r="S53" s="96">
        <v>173</v>
      </c>
      <c r="T53" s="96">
        <v>182</v>
      </c>
      <c r="U53" s="96">
        <v>188</v>
      </c>
      <c r="V53" s="96">
        <v>194</v>
      </c>
      <c r="W53" s="96">
        <v>199</v>
      </c>
      <c r="X53" s="96">
        <v>205</v>
      </c>
      <c r="Y53" s="96">
        <v>211</v>
      </c>
      <c r="Z53" s="96">
        <v>217</v>
      </c>
      <c r="AA53" s="96">
        <v>224</v>
      </c>
      <c r="AB53" s="96">
        <v>229</v>
      </c>
      <c r="AC53" s="95"/>
    </row>
    <row r="54" spans="12:29" ht="12.5" x14ac:dyDescent="0.25">
      <c r="L54" s="88"/>
      <c r="M54" s="96">
        <v>7</v>
      </c>
      <c r="N54" s="96">
        <v>97</v>
      </c>
      <c r="O54" s="96">
        <v>119</v>
      </c>
      <c r="P54" s="96">
        <v>139</v>
      </c>
      <c r="Q54" s="96">
        <v>152</v>
      </c>
      <c r="R54" s="96">
        <v>166</v>
      </c>
      <c r="S54" s="96">
        <v>175</v>
      </c>
      <c r="T54" s="96">
        <v>183</v>
      </c>
      <c r="U54" s="96">
        <v>189</v>
      </c>
      <c r="V54" s="96">
        <v>195</v>
      </c>
      <c r="W54" s="96">
        <v>200</v>
      </c>
      <c r="X54" s="96">
        <v>206</v>
      </c>
      <c r="Y54" s="96">
        <v>212</v>
      </c>
      <c r="Z54" s="96">
        <v>218</v>
      </c>
      <c r="AA54" s="96">
        <v>225</v>
      </c>
      <c r="AB54" s="95"/>
      <c r="AC54" s="95"/>
    </row>
    <row r="55" spans="12:29" ht="12.5" x14ac:dyDescent="0.25">
      <c r="L55" s="88"/>
      <c r="M55" s="96">
        <v>8</v>
      </c>
      <c r="N55" s="96">
        <v>103</v>
      </c>
      <c r="O55" s="96">
        <v>125</v>
      </c>
      <c r="P55" s="96">
        <v>143</v>
      </c>
      <c r="Q55" s="96">
        <v>156</v>
      </c>
      <c r="R55" s="96">
        <v>168</v>
      </c>
      <c r="S55" s="96">
        <v>176</v>
      </c>
      <c r="T55" s="96">
        <v>184</v>
      </c>
      <c r="U55" s="96">
        <v>190</v>
      </c>
      <c r="V55" s="96">
        <v>196</v>
      </c>
      <c r="W55" s="96">
        <v>201</v>
      </c>
      <c r="X55" s="96">
        <v>207</v>
      </c>
      <c r="Y55" s="96">
        <v>213</v>
      </c>
      <c r="Z55" s="96">
        <v>219</v>
      </c>
      <c r="AA55" s="95"/>
      <c r="AB55" s="95"/>
      <c r="AC55" s="95"/>
    </row>
    <row r="56" spans="12:29" ht="12.5" x14ac:dyDescent="0.25">
      <c r="L56" s="88"/>
      <c r="M56" s="96">
        <v>9</v>
      </c>
      <c r="N56" s="96">
        <v>109</v>
      </c>
      <c r="O56" s="96">
        <v>129</v>
      </c>
      <c r="P56" s="96">
        <v>147</v>
      </c>
      <c r="Q56" s="96">
        <v>158</v>
      </c>
      <c r="R56" s="96">
        <v>169</v>
      </c>
      <c r="S56" s="96">
        <v>177</v>
      </c>
      <c r="T56" s="96">
        <v>185</v>
      </c>
      <c r="U56" s="96">
        <v>191</v>
      </c>
      <c r="V56" s="96">
        <v>197</v>
      </c>
      <c r="W56" s="96">
        <v>202</v>
      </c>
      <c r="X56" s="96">
        <v>208</v>
      </c>
      <c r="Y56" s="96">
        <v>214</v>
      </c>
      <c r="Z56" s="95"/>
      <c r="AA56" s="95"/>
      <c r="AB56" s="95"/>
      <c r="AC56" s="95"/>
    </row>
    <row r="57" spans="12:29" ht="12.5" x14ac:dyDescent="0.25">
      <c r="L57" s="88"/>
      <c r="M57" s="96">
        <v>10</v>
      </c>
      <c r="N57" s="96">
        <v>113</v>
      </c>
      <c r="O57" s="96">
        <v>133</v>
      </c>
      <c r="P57" s="96">
        <v>149</v>
      </c>
      <c r="Q57" s="96">
        <v>159</v>
      </c>
      <c r="R57" s="96">
        <v>170</v>
      </c>
      <c r="S57" s="96">
        <v>178</v>
      </c>
      <c r="T57" s="96">
        <v>186</v>
      </c>
      <c r="U57" s="96">
        <v>192</v>
      </c>
      <c r="V57" s="96">
        <v>198</v>
      </c>
      <c r="W57" s="96">
        <v>203</v>
      </c>
      <c r="X57" s="96">
        <v>209</v>
      </c>
      <c r="Y57" s="95"/>
      <c r="Z57" s="95"/>
      <c r="AA57" s="95"/>
      <c r="AB57" s="95"/>
      <c r="AC57" s="95"/>
    </row>
    <row r="58" spans="12:29" ht="12.5" x14ac:dyDescent="0.25">
      <c r="L58" s="88"/>
      <c r="M58" s="96">
        <v>11</v>
      </c>
      <c r="N58" s="96">
        <v>117</v>
      </c>
      <c r="O58" s="96">
        <v>135</v>
      </c>
      <c r="P58" s="96">
        <v>150</v>
      </c>
      <c r="Q58" s="96">
        <v>160</v>
      </c>
      <c r="R58" s="96">
        <v>171</v>
      </c>
      <c r="S58" s="96">
        <v>179</v>
      </c>
      <c r="T58" s="96">
        <v>187</v>
      </c>
      <c r="U58" s="96">
        <v>193</v>
      </c>
      <c r="V58" s="96">
        <v>199</v>
      </c>
      <c r="W58" s="96">
        <v>204</v>
      </c>
      <c r="X58" s="95"/>
      <c r="Y58" s="95"/>
      <c r="Z58" s="95"/>
      <c r="AA58" s="95"/>
      <c r="AB58" s="95"/>
      <c r="AC58" s="95"/>
    </row>
    <row r="59" spans="12:29" ht="12.5" x14ac:dyDescent="0.25">
      <c r="L59" s="88"/>
      <c r="M59" s="96">
        <v>12</v>
      </c>
      <c r="N59" s="96">
        <v>119</v>
      </c>
      <c r="O59" s="96">
        <v>136</v>
      </c>
      <c r="P59" s="96">
        <v>151</v>
      </c>
      <c r="Q59" s="96">
        <v>161</v>
      </c>
      <c r="R59" s="96">
        <v>172</v>
      </c>
      <c r="S59" s="96">
        <v>180</v>
      </c>
      <c r="T59" s="96">
        <v>188</v>
      </c>
      <c r="U59" s="96">
        <v>194</v>
      </c>
      <c r="V59" s="96">
        <v>200</v>
      </c>
      <c r="W59" s="95"/>
      <c r="X59" s="95"/>
      <c r="Y59" s="95"/>
      <c r="Z59" s="95"/>
      <c r="AA59" s="95"/>
      <c r="AB59" s="95"/>
      <c r="AC59" s="95"/>
    </row>
    <row r="60" spans="12:29" ht="12.5" x14ac:dyDescent="0.25">
      <c r="L60" s="88"/>
      <c r="M60" s="96">
        <v>13</v>
      </c>
      <c r="N60" s="96">
        <v>120</v>
      </c>
      <c r="O60" s="96">
        <v>137</v>
      </c>
      <c r="P60" s="96">
        <v>152</v>
      </c>
      <c r="Q60" s="96">
        <v>162</v>
      </c>
      <c r="R60" s="96">
        <v>173</v>
      </c>
      <c r="S60" s="96">
        <v>181</v>
      </c>
      <c r="T60" s="96">
        <v>189</v>
      </c>
      <c r="U60" s="96">
        <v>195</v>
      </c>
      <c r="V60" s="95"/>
      <c r="W60" s="95"/>
      <c r="X60" s="95"/>
      <c r="Y60" s="95"/>
      <c r="Z60" s="95"/>
      <c r="AA60" s="95"/>
      <c r="AB60" s="95"/>
      <c r="AC60" s="95"/>
    </row>
    <row r="61" spans="12:29" ht="12.5" x14ac:dyDescent="0.25">
      <c r="L61" s="88"/>
      <c r="M61" s="96">
        <v>14</v>
      </c>
      <c r="N61" s="96">
        <v>121</v>
      </c>
      <c r="O61" s="96">
        <v>138</v>
      </c>
      <c r="P61" s="96">
        <v>153</v>
      </c>
      <c r="Q61" s="96">
        <v>163</v>
      </c>
      <c r="R61" s="96">
        <v>174</v>
      </c>
      <c r="S61" s="96">
        <v>182</v>
      </c>
      <c r="T61" s="96">
        <v>190</v>
      </c>
      <c r="U61" s="95"/>
      <c r="V61" s="95"/>
      <c r="W61" s="95"/>
      <c r="X61" s="95"/>
      <c r="Y61" s="95"/>
      <c r="Z61" s="95"/>
      <c r="AA61" s="95"/>
      <c r="AB61" s="95"/>
      <c r="AC61" s="95"/>
    </row>
    <row r="62" spans="12:29" ht="12.5" x14ac:dyDescent="0.25">
      <c r="L62" s="88"/>
      <c r="M62" s="96">
        <v>15</v>
      </c>
      <c r="N62" s="96">
        <v>122</v>
      </c>
      <c r="O62" s="96">
        <v>139</v>
      </c>
      <c r="P62" s="96">
        <v>154</v>
      </c>
      <c r="Q62" s="96">
        <v>164</v>
      </c>
      <c r="R62" s="96">
        <v>175</v>
      </c>
      <c r="S62" s="96">
        <v>183</v>
      </c>
      <c r="T62" s="95"/>
      <c r="U62" s="95"/>
      <c r="V62" s="95"/>
      <c r="W62" s="95"/>
      <c r="X62" s="95"/>
      <c r="Y62" s="95"/>
      <c r="Z62" s="95"/>
      <c r="AA62" s="95"/>
      <c r="AB62" s="95"/>
      <c r="AC62" s="95"/>
    </row>
    <row r="63" spans="12:29" ht="18" x14ac:dyDescent="0.55000000000000004">
      <c r="M63" s="84"/>
      <c r="N63" s="84"/>
      <c r="O63" s="84"/>
      <c r="P63" s="84"/>
      <c r="Q63" s="84"/>
      <c r="R63" s="84"/>
      <c r="S63" s="84"/>
      <c r="T63" s="84"/>
      <c r="U63" s="84"/>
      <c r="V63" s="84"/>
      <c r="W63" s="84"/>
      <c r="X63" s="84"/>
      <c r="Y63" s="84"/>
      <c r="Z63" s="84"/>
      <c r="AA63" s="84"/>
      <c r="AB63" s="84"/>
      <c r="AC63" s="84"/>
    </row>
    <row r="64" spans="12:29" ht="18" x14ac:dyDescent="0.55000000000000004">
      <c r="M64" s="84"/>
      <c r="N64" s="84"/>
      <c r="O64" s="84"/>
      <c r="P64" s="84"/>
      <c r="Q64" s="84"/>
      <c r="R64" s="84"/>
      <c r="S64" s="84"/>
      <c r="T64" s="84"/>
      <c r="U64" s="84"/>
      <c r="V64" s="84"/>
      <c r="W64" s="84"/>
      <c r="X64" s="84"/>
      <c r="Y64" s="84"/>
      <c r="Z64" s="84"/>
      <c r="AA64" s="84"/>
      <c r="AB64" s="84"/>
      <c r="AC64" s="84"/>
    </row>
    <row r="65" spans="13:29" ht="18" x14ac:dyDescent="0.55000000000000004">
      <c r="M65" s="84"/>
      <c r="N65" s="84"/>
      <c r="O65" s="84"/>
      <c r="P65" s="84"/>
      <c r="Q65" s="84"/>
      <c r="R65" s="84"/>
      <c r="S65" s="84"/>
      <c r="T65" s="84"/>
      <c r="U65" s="84"/>
      <c r="V65" s="84"/>
      <c r="W65" s="84"/>
      <c r="X65" s="84"/>
      <c r="Y65" s="84"/>
      <c r="Z65" s="84"/>
      <c r="AA65" s="84"/>
      <c r="AB65" s="84"/>
      <c r="AC65" s="84"/>
    </row>
    <row r="66" spans="13:29" ht="18" x14ac:dyDescent="0.55000000000000004">
      <c r="M66" s="84"/>
      <c r="N66" s="84"/>
      <c r="O66" s="84"/>
      <c r="P66" s="84"/>
      <c r="Q66" s="84"/>
      <c r="R66" s="84"/>
      <c r="S66" s="84"/>
      <c r="T66" s="84"/>
      <c r="U66" s="84"/>
      <c r="V66" s="84"/>
      <c r="W66" s="84"/>
      <c r="X66" s="84"/>
      <c r="Y66" s="84"/>
      <c r="Z66" s="84"/>
      <c r="AA66" s="84"/>
      <c r="AB66" s="84"/>
      <c r="AC66" s="84"/>
    </row>
    <row r="67" spans="13:29" ht="15.75" customHeight="1" x14ac:dyDescent="0.55000000000000004">
      <c r="M67" s="84"/>
      <c r="N67" s="84"/>
      <c r="O67" s="84"/>
      <c r="P67" s="84"/>
      <c r="Q67" s="84"/>
      <c r="R67" s="84"/>
      <c r="S67" s="84"/>
      <c r="T67" s="84"/>
      <c r="U67" s="84"/>
      <c r="V67" s="84"/>
      <c r="W67" s="84"/>
      <c r="X67" s="84"/>
      <c r="Y67" s="84"/>
      <c r="Z67" s="84"/>
      <c r="AA67" s="84"/>
      <c r="AB67" s="84"/>
      <c r="AC67" s="84"/>
    </row>
  </sheetData>
  <sheetProtection algorithmName="SHA-512" hashValue="TRr/08FoxyiU3L1pzsrx5FrXrprVdGrJLO1oKJOsRvt62SDmZK7nJO6KCSoZAV4PPKUT6jKWDMG8iJj9kuX36Q==" saltValue="WOAcYf4WHXR/pIDYcTcoVw==" spinCount="100000" sheet="1" objects="1" formatCells="0" formatColumns="0" formatRows="0" insertColumns="0" insertRows="0" insertHyperlinks="0" deleteColumns="0" deleteRows="0" selectLockedCells="1" sort="0" autoFilter="0" pivotTables="0"/>
  <phoneticPr fontId="7"/>
  <dataValidations count="2">
    <dataValidation type="list" allowBlank="1" showErrorMessage="1" sqref="N3" xr:uid="{00000000-0002-0000-0200-000000000000}">
      <formula1>"1,2"</formula1>
    </dataValidation>
    <dataValidation type="whole" allowBlank="1" showDropDown="1" showErrorMessage="1" sqref="J3" xr:uid="{00000000-0002-0000-0200-000001000000}">
      <formula1>1</formula1>
      <formula2>14</formula2>
    </dataValidation>
  </dataValidations>
  <pageMargins left="0.7" right="0.7" top="0.75" bottom="0.75" header="0.3" footer="0.3"/>
  <pageSetup paperSize="9" orientation="portrait" r:id="rId1"/>
  <headerFooter>
    <oddHeader>&amp;C&amp;"ＭＳ Ｐゴシック,斜体"&amp;18慰謝料＆入院雑費</oddHeader>
    <oddFooter>&amp;C&amp;G</oddFooter>
  </headerFooter>
  <ignoredErrors>
    <ignoredError sqref="E3:E5 G4 J4 N4:N5 P4" unlockedFormula="1"/>
  </ignoredErrors>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outlinePr summaryBelow="0" summaryRight="0"/>
  </sheetPr>
  <dimension ref="B2:AT64"/>
  <sheetViews>
    <sheetView topLeftCell="A36" zoomScaleNormal="100" workbookViewId="0">
      <selection activeCell="E30" sqref="E30"/>
    </sheetView>
  </sheetViews>
  <sheetFormatPr defaultColWidth="14.453125" defaultRowHeight="15.75" customHeight="1" x14ac:dyDescent="0.25"/>
  <cols>
    <col min="1" max="1" width="4.7265625" style="101" customWidth="1"/>
    <col min="2" max="2" width="11" style="101" bestFit="1" customWidth="1"/>
    <col min="3" max="3" width="16.26953125" style="101" customWidth="1"/>
    <col min="4" max="5" width="14.453125" style="101"/>
    <col min="6" max="6" width="14.453125" style="101" customWidth="1"/>
    <col min="7" max="7" width="17.7265625" style="101" customWidth="1"/>
    <col min="8" max="8" width="12.7265625" style="101" customWidth="1"/>
    <col min="9" max="9" width="11.453125" style="101" customWidth="1"/>
    <col min="10" max="11" width="9.7265625" style="101" customWidth="1"/>
    <col min="12" max="12" width="11.7265625" style="101" customWidth="1"/>
    <col min="13" max="13" width="15.26953125" style="101" bestFit="1" customWidth="1"/>
    <col min="14" max="14" width="4.26953125" style="101" customWidth="1"/>
    <col min="15" max="15" width="1.7265625" style="101" customWidth="1"/>
    <col min="16" max="16" width="10.453125" style="101" bestFit="1" customWidth="1"/>
    <col min="17" max="46" width="6.26953125" style="101" customWidth="1"/>
    <col min="47" max="16384" width="14.453125" style="101"/>
  </cols>
  <sheetData>
    <row r="2" spans="2:46" ht="15.75" customHeight="1" x14ac:dyDescent="0.3">
      <c r="B2" s="100" t="s">
        <v>290</v>
      </c>
    </row>
    <row r="4" spans="2:46" ht="15.75" customHeight="1" x14ac:dyDescent="0.25">
      <c r="B4" s="102" t="s">
        <v>52</v>
      </c>
      <c r="C4" s="103"/>
      <c r="D4" s="104" t="s">
        <v>12</v>
      </c>
    </row>
    <row r="5" spans="2:46" ht="15.75" customHeight="1" x14ac:dyDescent="0.25">
      <c r="B5" s="176" t="s">
        <v>53</v>
      </c>
      <c r="C5" s="177"/>
      <c r="D5" s="105">
        <f>IF($D$64=2,$E$37,IF($D$64=3,$E$49,D10))</f>
        <v>0</v>
      </c>
      <c r="G5" s="106"/>
    </row>
    <row r="6" spans="2:46" ht="15.75" customHeight="1" x14ac:dyDescent="0.25">
      <c r="G6" s="106"/>
    </row>
    <row r="7" spans="2:46" ht="7.9" customHeight="1" x14ac:dyDescent="0.25">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row>
    <row r="8" spans="2:46" ht="15.75" customHeight="1" x14ac:dyDescent="0.25">
      <c r="C8" s="108" t="s">
        <v>296</v>
      </c>
      <c r="G8" s="106"/>
    </row>
    <row r="9" spans="2:46" ht="15.75" customHeight="1" x14ac:dyDescent="0.25">
      <c r="C9" s="109" t="s">
        <v>55</v>
      </c>
      <c r="D9" s="110" t="s">
        <v>12</v>
      </c>
      <c r="G9" s="106"/>
    </row>
    <row r="10" spans="2:46" ht="15.75" customHeight="1" x14ac:dyDescent="0.25">
      <c r="C10" s="145" t="s">
        <v>342</v>
      </c>
      <c r="D10" s="111">
        <f>IF($C$10="給与所得者",E15,IF($C$10="事業所得者",D21,IF($C$10="会社役員",D30,0)))</f>
        <v>0</v>
      </c>
      <c r="G10" s="106"/>
      <c r="P10" s="112" t="s">
        <v>307</v>
      </c>
    </row>
    <row r="11" spans="2:46" ht="15.75" customHeight="1" x14ac:dyDescent="0.25">
      <c r="P11" s="113" t="s">
        <v>293</v>
      </c>
      <c r="Q11" s="114">
        <f>SUM(Q15:AT15)</f>
        <v>0</v>
      </c>
      <c r="R11" s="106"/>
    </row>
    <row r="12" spans="2:46" ht="15.75" customHeight="1" x14ac:dyDescent="0.25">
      <c r="D12" s="115" t="s">
        <v>331</v>
      </c>
      <c r="P12" s="116" t="s">
        <v>332</v>
      </c>
      <c r="Q12" s="116"/>
      <c r="R12" s="106"/>
    </row>
    <row r="13" spans="2:46" ht="15.75" customHeight="1" x14ac:dyDescent="0.25">
      <c r="D13" s="117" t="s">
        <v>54</v>
      </c>
      <c r="E13" s="118" t="s">
        <v>306</v>
      </c>
      <c r="G13" s="119" t="s">
        <v>22</v>
      </c>
      <c r="H13" s="119" t="s">
        <v>23</v>
      </c>
      <c r="I13" s="119" t="s">
        <v>57</v>
      </c>
      <c r="J13" s="119" t="s">
        <v>58</v>
      </c>
      <c r="K13" s="119" t="s">
        <v>59</v>
      </c>
      <c r="L13" s="120" t="s">
        <v>291</v>
      </c>
      <c r="M13" s="120" t="s">
        <v>292</v>
      </c>
      <c r="P13" s="119" t="s">
        <v>22</v>
      </c>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row>
    <row r="14" spans="2:46" ht="15.75" customHeight="1" x14ac:dyDescent="0.25">
      <c r="D14" s="117" t="s">
        <v>56</v>
      </c>
      <c r="E14" s="105">
        <f>Q11</f>
        <v>0</v>
      </c>
      <c r="G14" s="118"/>
      <c r="H14" s="118"/>
      <c r="I14" s="118"/>
      <c r="J14" s="118"/>
      <c r="K14" s="118"/>
      <c r="L14" s="105">
        <f>IFERROR($I14/J14,0)</f>
        <v>0</v>
      </c>
      <c r="M14" s="105">
        <f>IFERROR($I14/K14,0)</f>
        <v>0</v>
      </c>
      <c r="P14" s="119" t="s">
        <v>23</v>
      </c>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row>
    <row r="15" spans="2:46" ht="15.75" customHeight="1" x14ac:dyDescent="0.25">
      <c r="D15" s="121" t="s">
        <v>12</v>
      </c>
      <c r="E15" s="105">
        <f>E14*IF(E13="暦日数基準",L17,M17)</f>
        <v>0</v>
      </c>
      <c r="G15" s="118"/>
      <c r="H15" s="118"/>
      <c r="I15" s="118"/>
      <c r="J15" s="118"/>
      <c r="K15" s="118"/>
      <c r="L15" s="105">
        <f t="shared" ref="L15" si="0">IFERROR($I15/J15,0)</f>
        <v>0</v>
      </c>
      <c r="M15" s="105">
        <f>IFERROR($I15/K15,0)</f>
        <v>0</v>
      </c>
      <c r="P15" s="119" t="s">
        <v>56</v>
      </c>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row>
    <row r="16" spans="2:46" ht="15.75" customHeight="1" x14ac:dyDescent="0.25">
      <c r="G16" s="118"/>
      <c r="H16" s="118"/>
      <c r="I16" s="118"/>
      <c r="J16" s="118"/>
      <c r="K16" s="118"/>
      <c r="L16" s="105">
        <f>IFERROR($I16/J16,0)</f>
        <v>0</v>
      </c>
      <c r="M16" s="105">
        <f>IFERROR($I16/K16,0)</f>
        <v>0</v>
      </c>
    </row>
    <row r="17" spans="3:46" ht="15.75" customHeight="1" x14ac:dyDescent="0.25">
      <c r="G17" s="184" t="s">
        <v>308</v>
      </c>
      <c r="H17" s="185"/>
      <c r="I17" s="185"/>
      <c r="J17" s="185"/>
      <c r="K17" s="186"/>
      <c r="L17" s="105">
        <f>ROUND(AVERAGE(L14:L16),0)</f>
        <v>0</v>
      </c>
      <c r="M17" s="105">
        <f>ROUND(AVERAGE(M14:M16),0)</f>
        <v>0</v>
      </c>
    </row>
    <row r="18" spans="3:46" ht="15.75" customHeight="1" x14ac:dyDescent="0.25">
      <c r="G18" s="122"/>
      <c r="H18" s="123"/>
      <c r="I18" s="123"/>
      <c r="J18" s="123"/>
      <c r="K18" s="123"/>
      <c r="L18" s="116"/>
      <c r="M18" s="116"/>
    </row>
    <row r="19" spans="3:46" ht="15.75" customHeight="1" x14ac:dyDescent="0.25">
      <c r="D19" s="112" t="s">
        <v>309</v>
      </c>
      <c r="G19" s="122"/>
      <c r="H19" s="123"/>
      <c r="I19" s="123"/>
      <c r="J19" s="123"/>
      <c r="K19" s="123"/>
      <c r="L19" s="116"/>
      <c r="M19" s="116"/>
    </row>
    <row r="20" spans="3:46" ht="15.75" customHeight="1" x14ac:dyDescent="0.25">
      <c r="D20" s="124" t="s">
        <v>12</v>
      </c>
      <c r="E20" s="125" t="s">
        <v>313</v>
      </c>
      <c r="F20" s="125" t="s">
        <v>314</v>
      </c>
      <c r="G20" s="125" t="s">
        <v>315</v>
      </c>
      <c r="H20" s="125" t="s">
        <v>316</v>
      </c>
      <c r="I20" s="125" t="s">
        <v>312</v>
      </c>
      <c r="J20" s="123"/>
      <c r="K20" s="123"/>
      <c r="L20" s="116"/>
      <c r="M20" s="116"/>
    </row>
    <row r="21" spans="3:46" ht="15.75" customHeight="1" x14ac:dyDescent="0.25">
      <c r="D21" s="111">
        <f>(H21*Q11-SUM(E25:G25))*I25</f>
        <v>0</v>
      </c>
      <c r="E21" s="126"/>
      <c r="F21" s="126"/>
      <c r="G21" s="127"/>
      <c r="H21" s="128">
        <f>(E21+F21+G21)/I21</f>
        <v>0</v>
      </c>
      <c r="I21" s="129">
        <v>365</v>
      </c>
      <c r="J21" s="123"/>
      <c r="K21" s="123"/>
      <c r="L21" s="116"/>
      <c r="M21" s="116"/>
    </row>
    <row r="22" spans="3:46" ht="15.75" customHeight="1" x14ac:dyDescent="0.25">
      <c r="G22" s="101" t="s">
        <v>310</v>
      </c>
      <c r="I22" s="101" t="s">
        <v>311</v>
      </c>
      <c r="J22" s="123"/>
      <c r="K22" s="123"/>
      <c r="L22" s="116"/>
      <c r="M22" s="116"/>
    </row>
    <row r="23" spans="3:46" ht="15.75" customHeight="1" x14ac:dyDescent="0.25">
      <c r="E23" s="101" t="s">
        <v>317</v>
      </c>
      <c r="H23" s="122"/>
      <c r="I23" s="123"/>
      <c r="J23" s="123"/>
      <c r="K23" s="123"/>
      <c r="L23" s="116"/>
      <c r="M23" s="116"/>
    </row>
    <row r="24" spans="3:46" ht="15.75" customHeight="1" x14ac:dyDescent="0.25">
      <c r="E24" s="130" t="s">
        <v>318</v>
      </c>
      <c r="F24" s="130" t="s">
        <v>319</v>
      </c>
      <c r="G24" s="130" t="s">
        <v>320</v>
      </c>
      <c r="H24" s="122"/>
      <c r="I24" s="125" t="s">
        <v>322</v>
      </c>
      <c r="J24" s="123"/>
      <c r="K24" s="123"/>
      <c r="L24" s="116"/>
      <c r="M24" s="116"/>
    </row>
    <row r="25" spans="3:46" ht="15.75" customHeight="1" x14ac:dyDescent="0.25">
      <c r="E25" s="126"/>
      <c r="F25" s="126"/>
      <c r="G25" s="127"/>
      <c r="I25" s="131">
        <v>1</v>
      </c>
    </row>
    <row r="26" spans="3:46" ht="15.75" customHeight="1" x14ac:dyDescent="0.25">
      <c r="E26" s="101" t="s">
        <v>321</v>
      </c>
      <c r="G26" s="101" t="s">
        <v>310</v>
      </c>
      <c r="H26" s="106"/>
    </row>
    <row r="27" spans="3:46" ht="15.75" customHeight="1" x14ac:dyDescent="0.25">
      <c r="E27" s="132"/>
      <c r="F27" s="133"/>
      <c r="G27" s="132"/>
      <c r="H27" s="106"/>
    </row>
    <row r="28" spans="3:46" ht="15.75" customHeight="1" x14ac:dyDescent="0.25">
      <c r="D28" s="101" t="s">
        <v>323</v>
      </c>
      <c r="E28" s="132"/>
      <c r="F28" s="133"/>
      <c r="G28" s="132"/>
      <c r="H28" s="106"/>
    </row>
    <row r="29" spans="3:46" ht="15.75" customHeight="1" x14ac:dyDescent="0.25">
      <c r="D29" s="113" t="s">
        <v>330</v>
      </c>
      <c r="E29" s="134" t="s">
        <v>324</v>
      </c>
      <c r="F29" s="135"/>
      <c r="G29" s="134" t="s">
        <v>325</v>
      </c>
      <c r="H29" s="136" t="s">
        <v>326</v>
      </c>
      <c r="I29" s="136" t="s">
        <v>327</v>
      </c>
    </row>
    <row r="30" spans="3:46" ht="15.75" customHeight="1" x14ac:dyDescent="0.25">
      <c r="D30" s="137">
        <f>MIN(G30*(1-I30),H30)*E30</f>
        <v>0</v>
      </c>
      <c r="E30" s="127"/>
      <c r="F30" s="138" t="s">
        <v>329</v>
      </c>
      <c r="G30" s="127"/>
      <c r="H30" s="127"/>
      <c r="I30" s="131">
        <v>0</v>
      </c>
    </row>
    <row r="31" spans="3:46" ht="15.4" customHeight="1" x14ac:dyDescent="0.25">
      <c r="G31" s="112" t="s">
        <v>328</v>
      </c>
    </row>
    <row r="32" spans="3:46" ht="7.9" customHeight="1" x14ac:dyDescent="0.25">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row>
    <row r="33" spans="3:46" ht="15.75" customHeight="1" x14ac:dyDescent="0.25">
      <c r="C33" s="108" t="s">
        <v>295</v>
      </c>
      <c r="D33" s="106"/>
      <c r="G33" s="106"/>
    </row>
    <row r="34" spans="3:46" ht="15.75" customHeight="1" x14ac:dyDescent="0.25">
      <c r="C34" s="106" t="s">
        <v>70</v>
      </c>
      <c r="G34" s="106" t="s">
        <v>54</v>
      </c>
    </row>
    <row r="35" spans="3:46" ht="15.75" customHeight="1" x14ac:dyDescent="0.25">
      <c r="D35" s="117" t="s">
        <v>54</v>
      </c>
      <c r="E35" s="105">
        <f>J36</f>
        <v>0</v>
      </c>
      <c r="G35" s="187" t="s">
        <v>305</v>
      </c>
      <c r="H35" s="182"/>
      <c r="I35" s="183"/>
      <c r="J35" s="118"/>
      <c r="K35" s="106" t="s">
        <v>73</v>
      </c>
      <c r="L35" s="119" t="s">
        <v>8</v>
      </c>
      <c r="M35" s="105">
        <f>慰謝料_入院雑費!E3</f>
        <v>0</v>
      </c>
    </row>
    <row r="36" spans="3:46" ht="15.75" customHeight="1" x14ac:dyDescent="0.25">
      <c r="D36" s="117" t="s">
        <v>56</v>
      </c>
      <c r="E36" s="105">
        <f>M37</f>
        <v>0</v>
      </c>
      <c r="G36" s="181" t="s">
        <v>54</v>
      </c>
      <c r="H36" s="182"/>
      <c r="I36" s="183"/>
      <c r="J36" s="105">
        <f>J35/365</f>
        <v>0</v>
      </c>
      <c r="K36" s="106" t="s">
        <v>73</v>
      </c>
      <c r="L36" s="119" t="s">
        <v>21</v>
      </c>
      <c r="M36" s="105">
        <f>慰謝料_入院雑費!E4</f>
        <v>0</v>
      </c>
      <c r="N36" s="115" t="s">
        <v>297</v>
      </c>
    </row>
    <row r="37" spans="3:46" ht="15.75" customHeight="1" x14ac:dyDescent="0.25">
      <c r="D37" s="121" t="s">
        <v>12</v>
      </c>
      <c r="E37" s="105">
        <f>E35*E36</f>
        <v>0</v>
      </c>
      <c r="L37" s="117" t="s">
        <v>56</v>
      </c>
      <c r="M37" s="105">
        <f>M35+M36/2</f>
        <v>0</v>
      </c>
    </row>
    <row r="38" spans="3:46" ht="15.75" customHeight="1" x14ac:dyDescent="0.25">
      <c r="G38" s="108" t="s">
        <v>335</v>
      </c>
    </row>
    <row r="39" spans="3:46" ht="15.75" customHeight="1" x14ac:dyDescent="0.25">
      <c r="G39" s="188" t="s">
        <v>74</v>
      </c>
      <c r="H39" s="182"/>
      <c r="I39" s="183"/>
      <c r="J39" s="139">
        <v>3826.3</v>
      </c>
    </row>
    <row r="40" spans="3:46" ht="15.75" customHeight="1" x14ac:dyDescent="0.25">
      <c r="G40" s="120" t="s">
        <v>75</v>
      </c>
      <c r="H40" s="105"/>
      <c r="I40" s="105"/>
      <c r="J40" s="139">
        <v>3243.8</v>
      </c>
    </row>
    <row r="41" spans="3:46" ht="15.75" customHeight="1" x14ac:dyDescent="0.25">
      <c r="G41" s="120" t="s">
        <v>79</v>
      </c>
      <c r="H41" s="105"/>
      <c r="I41" s="105"/>
      <c r="J41" s="139">
        <v>2924.1</v>
      </c>
    </row>
    <row r="42" spans="3:46" ht="15.75" customHeight="1" x14ac:dyDescent="0.25">
      <c r="G42" s="120" t="s">
        <v>81</v>
      </c>
      <c r="H42" s="105"/>
      <c r="I42" s="105"/>
      <c r="J42" s="139">
        <v>2962.2</v>
      </c>
    </row>
    <row r="44" spans="3:46" ht="7.9" customHeight="1" x14ac:dyDescent="0.25">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row>
    <row r="45" spans="3:46" ht="15.75" customHeight="1" x14ac:dyDescent="0.25">
      <c r="C45" s="108" t="s">
        <v>294</v>
      </c>
    </row>
    <row r="46" spans="3:46" ht="15.75" customHeight="1" x14ac:dyDescent="0.25">
      <c r="C46" s="106" t="s">
        <v>70</v>
      </c>
      <c r="G46" s="106" t="s">
        <v>54</v>
      </c>
    </row>
    <row r="47" spans="3:46" ht="15.75" customHeight="1" x14ac:dyDescent="0.25">
      <c r="D47" s="117" t="s">
        <v>54</v>
      </c>
      <c r="E47" s="105">
        <f>J48</f>
        <v>0</v>
      </c>
      <c r="G47" s="187" t="s">
        <v>305</v>
      </c>
      <c r="H47" s="182"/>
      <c r="I47" s="183"/>
      <c r="J47" s="118"/>
      <c r="K47" s="106" t="s">
        <v>73</v>
      </c>
    </row>
    <row r="48" spans="3:46" ht="15.75" customHeight="1" x14ac:dyDescent="0.25">
      <c r="D48" s="117" t="s">
        <v>56</v>
      </c>
      <c r="E48" s="105">
        <f>J57</f>
        <v>0</v>
      </c>
      <c r="G48" s="181" t="s">
        <v>54</v>
      </c>
      <c r="H48" s="182"/>
      <c r="I48" s="183"/>
      <c r="J48" s="105">
        <f>J47/365</f>
        <v>0</v>
      </c>
      <c r="K48" s="106" t="s">
        <v>73</v>
      </c>
    </row>
    <row r="49" spans="3:46" ht="15.75" customHeight="1" x14ac:dyDescent="0.25">
      <c r="D49" s="121" t="s">
        <v>12</v>
      </c>
      <c r="E49" s="105">
        <f>E47*E48</f>
        <v>0</v>
      </c>
    </row>
    <row r="50" spans="3:46" ht="15.75" customHeight="1" x14ac:dyDescent="0.25">
      <c r="G50" s="106" t="s">
        <v>87</v>
      </c>
    </row>
    <row r="51" spans="3:46" ht="15.75" customHeight="1" x14ac:dyDescent="0.25">
      <c r="G51" s="140" t="s">
        <v>301</v>
      </c>
      <c r="H51" s="140" t="s">
        <v>298</v>
      </c>
      <c r="I51" s="140" t="s">
        <v>299</v>
      </c>
      <c r="J51" s="140" t="s">
        <v>300</v>
      </c>
    </row>
    <row r="52" spans="3:46" ht="15.75" customHeight="1" x14ac:dyDescent="0.25">
      <c r="G52" s="120" t="s">
        <v>88</v>
      </c>
      <c r="H52" s="105">
        <f>慰謝料_入院雑費!E3</f>
        <v>0</v>
      </c>
      <c r="I52" s="141">
        <v>1</v>
      </c>
      <c r="J52" s="105">
        <f>H52*I52</f>
        <v>0</v>
      </c>
    </row>
    <row r="53" spans="3:46" ht="15.75" customHeight="1" x14ac:dyDescent="0.25">
      <c r="G53" s="118"/>
      <c r="H53" s="118"/>
      <c r="I53" s="142"/>
      <c r="J53" s="105">
        <f>H53*I53</f>
        <v>0</v>
      </c>
      <c r="K53" s="108" t="s">
        <v>302</v>
      </c>
    </row>
    <row r="54" spans="3:46" ht="15.75" customHeight="1" x14ac:dyDescent="0.25">
      <c r="G54" s="118"/>
      <c r="H54" s="118"/>
      <c r="I54" s="142"/>
      <c r="J54" s="105">
        <f>H54*I54</f>
        <v>0</v>
      </c>
    </row>
    <row r="55" spans="3:46" ht="15.75" customHeight="1" x14ac:dyDescent="0.25">
      <c r="G55" s="118"/>
      <c r="H55" s="118"/>
      <c r="I55" s="142"/>
      <c r="J55" s="105">
        <f t="shared" ref="J55" si="1">H55*I55</f>
        <v>0</v>
      </c>
    </row>
    <row r="56" spans="3:46" ht="15.75" customHeight="1" x14ac:dyDescent="0.25">
      <c r="G56" s="118"/>
      <c r="H56" s="118"/>
      <c r="I56" s="142"/>
      <c r="J56" s="105">
        <f>H56*I56</f>
        <v>0</v>
      </c>
    </row>
    <row r="57" spans="3:46" ht="15.75" customHeight="1" x14ac:dyDescent="0.25">
      <c r="G57" s="178" t="s">
        <v>7</v>
      </c>
      <c r="H57" s="179"/>
      <c r="I57" s="180"/>
      <c r="J57" s="105">
        <f>SUM(J52:J56)</f>
        <v>0</v>
      </c>
    </row>
    <row r="59" spans="3:46" ht="7.9" customHeight="1" x14ac:dyDescent="0.25">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row>
    <row r="60" spans="3:46" ht="12.5" x14ac:dyDescent="0.25"/>
    <row r="61" spans="3:46" ht="12.5" x14ac:dyDescent="0.25">
      <c r="C61" s="143" t="s">
        <v>53</v>
      </c>
      <c r="D61" s="143">
        <v>1</v>
      </c>
    </row>
    <row r="62" spans="3:46" ht="12.5" x14ac:dyDescent="0.25">
      <c r="C62" s="143" t="s">
        <v>69</v>
      </c>
      <c r="D62" s="143">
        <v>2</v>
      </c>
    </row>
    <row r="63" spans="3:46" ht="12.5" x14ac:dyDescent="0.25">
      <c r="C63" s="143" t="s">
        <v>89</v>
      </c>
      <c r="D63" s="143">
        <v>3</v>
      </c>
    </row>
    <row r="64" spans="3:46" ht="12.5" x14ac:dyDescent="0.25">
      <c r="C64" s="143" t="s">
        <v>90</v>
      </c>
      <c r="D64" s="144">
        <f>VLOOKUP(B5,$C$61:$D$63,2,0)</f>
        <v>1</v>
      </c>
    </row>
  </sheetData>
  <sheetProtection sheet="1" formatCells="0" formatColumns="0" formatRows="0" insertColumns="0" insertRows="0" insertHyperlinks="0" deleteColumns="0" deleteRows="0" selectLockedCells="1" sort="0" autoFilter="0" pivotTables="0"/>
  <mergeCells count="8">
    <mergeCell ref="B5:C5"/>
    <mergeCell ref="G57:I57"/>
    <mergeCell ref="G48:I48"/>
    <mergeCell ref="G17:K17"/>
    <mergeCell ref="G35:I35"/>
    <mergeCell ref="G36:I36"/>
    <mergeCell ref="G39:I39"/>
    <mergeCell ref="G47:I47"/>
  </mergeCells>
  <phoneticPr fontId="7"/>
  <dataValidations disablePrompts="1" count="3">
    <dataValidation type="list" allowBlank="1" showErrorMessage="1" sqref="B5" xr:uid="{00000000-0002-0000-0300-000000000000}">
      <formula1>"実休業日数で計算,入通院日数で計算,労働能力喪失を用いて計算"</formula1>
    </dataValidation>
    <dataValidation type="list" allowBlank="1" showInputMessage="1" showErrorMessage="1" sqref="E13" xr:uid="{00000000-0002-0000-0300-000001000000}">
      <formula1>"暦日数基準, 稼働日数基準"</formula1>
    </dataValidation>
    <dataValidation type="list" allowBlank="1" showInputMessage="1" showErrorMessage="1" sqref="C10" xr:uid="{00000000-0002-0000-0300-000002000000}">
      <formula1>"給与所得者,事業所得者,会社役員"</formula1>
    </dataValidation>
  </dataValidations>
  <pageMargins left="0.7" right="0.7" top="0.75" bottom="0.75" header="0.3" footer="0.3"/>
  <pageSetup paperSize="9" orientation="portrait" r:id="rId1"/>
  <headerFooter>
    <oddHeader>&amp;C&amp;"ＭＳ ゴシック,斜体"&amp;18休業損害</oddHeader>
    <oddFooter>&amp;C&amp;G</oddFooter>
  </headerFooter>
  <ignoredErrors>
    <ignoredError sqref="D5 D10 E14:E15 Q11 L17:M17 L14:L16 M14:M16 D21 H21 D30 E35:E36 E37 J36 M35:M37 E47:E49 J48 H52 J52:J57" unlockedFormula="1"/>
  </ignoredErrors>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outlinePr summaryBelow="0" summaryRight="0"/>
  </sheetPr>
  <dimension ref="B2:T124"/>
  <sheetViews>
    <sheetView zoomScaleNormal="100" workbookViewId="0">
      <selection activeCell="I22" sqref="I22"/>
    </sheetView>
  </sheetViews>
  <sheetFormatPr defaultColWidth="14.453125" defaultRowHeight="15.75" customHeight="1" x14ac:dyDescent="0.25"/>
  <cols>
    <col min="1" max="1" width="5.26953125" style="51" customWidth="1"/>
    <col min="2" max="2" width="14.453125" style="51"/>
    <col min="3" max="3" width="22" style="51" bestFit="1" customWidth="1"/>
    <col min="4" max="4" width="15.6328125" style="51" bestFit="1" customWidth="1"/>
    <col min="5" max="5" width="10.08984375" style="51" customWidth="1"/>
    <col min="6" max="6" width="14.26953125" style="51" customWidth="1"/>
    <col min="7" max="7" width="18.90625" style="51" customWidth="1"/>
    <col min="8" max="8" width="25.54296875" style="51" customWidth="1"/>
    <col min="9" max="9" width="21.81640625" style="51" bestFit="1" customWidth="1"/>
    <col min="10" max="10" width="6.54296875" style="51" customWidth="1"/>
    <col min="11" max="11" width="16.26953125" style="51" customWidth="1"/>
    <col min="12" max="12" width="14.453125" style="51"/>
    <col min="13" max="13" width="11.54296875" style="51" customWidth="1"/>
    <col min="14" max="14" width="8.7265625" style="51" customWidth="1"/>
    <col min="15" max="15" width="6.54296875" style="51" customWidth="1"/>
    <col min="16" max="17" width="14.453125" style="51"/>
    <col min="18" max="18" width="6.6328125" style="51" customWidth="1"/>
    <col min="19" max="16384" width="14.453125" style="51"/>
  </cols>
  <sheetData>
    <row r="2" spans="2:19" ht="15.75" customHeight="1" x14ac:dyDescent="0.3">
      <c r="B2" s="146" t="s">
        <v>29</v>
      </c>
    </row>
    <row r="3" spans="2:19" ht="15.75" customHeight="1" x14ac:dyDescent="0.25">
      <c r="B3" s="147" t="s">
        <v>60</v>
      </c>
      <c r="C3" s="148" t="s">
        <v>61</v>
      </c>
      <c r="D3" s="149" t="s">
        <v>62</v>
      </c>
      <c r="E3" s="61" t="s">
        <v>63</v>
      </c>
      <c r="F3" s="164" t="s">
        <v>270</v>
      </c>
      <c r="G3" s="163" t="s">
        <v>348</v>
      </c>
      <c r="H3" s="166" t="s">
        <v>349</v>
      </c>
      <c r="I3" s="163" t="s">
        <v>346</v>
      </c>
      <c r="K3" s="189" t="s">
        <v>353</v>
      </c>
      <c r="L3" s="190"/>
      <c r="M3" s="57">
        <v>5</v>
      </c>
      <c r="N3" s="112" t="s">
        <v>345</v>
      </c>
    </row>
    <row r="4" spans="2:19" ht="15.75" customHeight="1" x14ac:dyDescent="0.25">
      <c r="B4" s="64">
        <f>IF(G4="控除あり",C4*D4*H4,C4*D4*F4)</f>
        <v>0</v>
      </c>
      <c r="C4" s="57"/>
      <c r="D4" s="168"/>
      <c r="E4" s="64">
        <f>M12</f>
        <v>67</v>
      </c>
      <c r="F4" s="165">
        <f>IF($M$3=3,VLOOKUP(E4,$S$18:$T$103,2,0),VLOOKUP(E4,$P$18:$Q$103,2,0))</f>
        <v>19.239100000000001</v>
      </c>
      <c r="G4" s="57"/>
      <c r="H4" s="167">
        <f>F4-I4</f>
        <v>7.5495000000000001</v>
      </c>
      <c r="I4" s="64">
        <f>IF(M14="",0,IF($M$3=3,VLOOKUP(M14,$S$18:$T$103,2,0),VLOOKUP(M14,$P$18:$Q$103,2,0)))</f>
        <v>11.6896</v>
      </c>
    </row>
    <row r="5" spans="2:19" ht="15.75" customHeight="1" x14ac:dyDescent="0.25">
      <c r="K5" s="150" t="s">
        <v>271</v>
      </c>
    </row>
    <row r="6" spans="2:19" ht="15.75" customHeight="1" x14ac:dyDescent="0.25">
      <c r="B6" s="150" t="s">
        <v>335</v>
      </c>
      <c r="K6" s="190" t="s">
        <v>65</v>
      </c>
      <c r="L6" s="190"/>
      <c r="M6" s="151"/>
    </row>
    <row r="7" spans="2:19" ht="15.75" customHeight="1" x14ac:dyDescent="0.25">
      <c r="B7" s="194" t="s">
        <v>68</v>
      </c>
      <c r="C7" s="195"/>
      <c r="D7" s="196"/>
      <c r="E7" s="55"/>
      <c r="F7" s="153">
        <v>5584.5</v>
      </c>
      <c r="G7" s="162"/>
      <c r="H7" s="162"/>
      <c r="I7" s="162"/>
      <c r="K7" s="190" t="s">
        <v>66</v>
      </c>
      <c r="L7" s="190"/>
      <c r="M7" s="151"/>
      <c r="N7" s="52" t="s">
        <v>352</v>
      </c>
    </row>
    <row r="8" spans="2:19" ht="15.75" customHeight="1" x14ac:dyDescent="0.25">
      <c r="B8" s="194" t="s">
        <v>71</v>
      </c>
      <c r="C8" s="195"/>
      <c r="D8" s="196"/>
      <c r="E8" s="55"/>
      <c r="F8" s="153">
        <v>6689.3</v>
      </c>
      <c r="G8" s="162"/>
      <c r="H8" s="162"/>
      <c r="I8" s="162"/>
      <c r="K8" s="191" t="s">
        <v>67</v>
      </c>
      <c r="L8" s="192"/>
      <c r="M8" s="152">
        <f>IFERROR(IF(M6="女性",VLOOKUP(M7,$M$19:$N$124,2,0),VLOOKUP(M7,$K$19:$L$124,2,0)),"")</f>
        <v>81.25</v>
      </c>
    </row>
    <row r="9" spans="2:19" ht="15.75" customHeight="1" x14ac:dyDescent="0.25">
      <c r="B9" s="194" t="s">
        <v>72</v>
      </c>
      <c r="C9" s="195"/>
      <c r="D9" s="196"/>
      <c r="E9" s="55"/>
      <c r="F9" s="153">
        <v>4972</v>
      </c>
      <c r="G9" s="162"/>
      <c r="H9" s="162"/>
      <c r="I9" s="162"/>
      <c r="K9" s="197" t="s">
        <v>355</v>
      </c>
      <c r="L9" s="192"/>
      <c r="M9" s="152">
        <f>M8/2</f>
        <v>40.625</v>
      </c>
    </row>
    <row r="10" spans="2:19" ht="15.75" customHeight="1" x14ac:dyDescent="0.25">
      <c r="B10" s="194" t="s">
        <v>74</v>
      </c>
      <c r="C10" s="195"/>
      <c r="D10" s="196"/>
      <c r="E10" s="55"/>
      <c r="F10" s="153">
        <v>3826.3</v>
      </c>
      <c r="G10" s="162"/>
      <c r="H10" s="162"/>
      <c r="I10" s="162"/>
      <c r="K10" s="197" t="s">
        <v>356</v>
      </c>
      <c r="L10" s="192"/>
      <c r="M10" s="151" t="s">
        <v>354</v>
      </c>
    </row>
    <row r="11" spans="2:19" ht="15.75" customHeight="1" x14ac:dyDescent="0.25">
      <c r="B11" s="55" t="s">
        <v>75</v>
      </c>
      <c r="C11" s="64"/>
      <c r="D11" s="64"/>
      <c r="E11" s="64"/>
      <c r="F11" s="153">
        <v>3243.8</v>
      </c>
      <c r="G11" s="162"/>
      <c r="H11" s="162"/>
      <c r="I11" s="162"/>
      <c r="K11" s="197" t="s">
        <v>357</v>
      </c>
      <c r="L11" s="192"/>
      <c r="M11" s="170">
        <f>IF(M10="四捨五入",ROUND(M9,0),IF(M10="切り上げ",ROUNDUP(M9,0),ROUNDDOWN(M9,0)))</f>
        <v>40</v>
      </c>
    </row>
    <row r="12" spans="2:19" ht="15.75" customHeight="1" x14ac:dyDescent="0.25">
      <c r="B12" s="55" t="s">
        <v>79</v>
      </c>
      <c r="C12" s="64"/>
      <c r="D12" s="64"/>
      <c r="E12" s="64"/>
      <c r="F12" s="153">
        <v>2924.1</v>
      </c>
      <c r="G12" s="162"/>
      <c r="H12" s="162"/>
      <c r="I12" s="162"/>
      <c r="K12" s="189" t="s">
        <v>350</v>
      </c>
      <c r="L12" s="190"/>
      <c r="M12" s="169">
        <f>IF(67-M7&lt;M11,M11,67-M7)</f>
        <v>67</v>
      </c>
    </row>
    <row r="13" spans="2:19" ht="15.75" customHeight="1" x14ac:dyDescent="0.25">
      <c r="B13" s="55" t="s">
        <v>81</v>
      </c>
      <c r="C13" s="64"/>
      <c r="D13" s="64"/>
      <c r="E13" s="64"/>
      <c r="F13" s="153">
        <v>2962.2</v>
      </c>
      <c r="G13" s="162"/>
      <c r="H13" s="162"/>
      <c r="I13" s="162"/>
      <c r="K13" s="189" t="s">
        <v>351</v>
      </c>
      <c r="L13" s="190"/>
      <c r="M13" s="151">
        <v>18</v>
      </c>
      <c r="N13" s="52" t="s">
        <v>352</v>
      </c>
    </row>
    <row r="14" spans="2:19" ht="15.75" customHeight="1" x14ac:dyDescent="0.25">
      <c r="K14" s="189" t="s">
        <v>347</v>
      </c>
      <c r="L14" s="190"/>
      <c r="M14" s="159">
        <f>IF(M7&lt;M13,M13-M7,"")</f>
        <v>18</v>
      </c>
    </row>
    <row r="15" spans="2:19" ht="15.75" customHeight="1" x14ac:dyDescent="0.25">
      <c r="B15" s="73" t="s">
        <v>269</v>
      </c>
    </row>
    <row r="16" spans="2:19" ht="15.75" customHeight="1" x14ac:dyDescent="0.25">
      <c r="B16" s="79" t="s">
        <v>60</v>
      </c>
      <c r="C16" s="61" t="s">
        <v>61</v>
      </c>
      <c r="D16" s="61" t="s">
        <v>82</v>
      </c>
      <c r="E16" s="61" t="s">
        <v>63</v>
      </c>
      <c r="F16" s="63" t="s">
        <v>270</v>
      </c>
      <c r="G16" s="163" t="s">
        <v>348</v>
      </c>
      <c r="H16" s="166" t="s">
        <v>349</v>
      </c>
      <c r="I16" s="163" t="s">
        <v>346</v>
      </c>
      <c r="K16" s="150" t="s">
        <v>336</v>
      </c>
      <c r="P16" s="82" t="s">
        <v>343</v>
      </c>
      <c r="S16" s="150" t="s">
        <v>344</v>
      </c>
    </row>
    <row r="17" spans="2:20" ht="15.75" customHeight="1" x14ac:dyDescent="0.25">
      <c r="B17" s="64">
        <f>IF(G17="控除あり",C17*(1-D17)*H17,C17*(1-D17)*F17)</f>
        <v>0</v>
      </c>
      <c r="C17" s="57"/>
      <c r="D17" s="168"/>
      <c r="E17" s="55">
        <f>M12</f>
        <v>67</v>
      </c>
      <c r="F17" s="64">
        <f>IF($M$3=3,VLOOKUP(E17,$S$18:$T$103,2,0),VLOOKUP(E17,$P$18:$Q$103,2,0))</f>
        <v>19.239100000000001</v>
      </c>
      <c r="G17" s="57"/>
      <c r="H17" s="64">
        <f>F17-I17</f>
        <v>7.5495000000000001</v>
      </c>
      <c r="I17" s="64">
        <f>IF(M14="",0,IF($M$3=3,VLOOKUP(M14,$S$18:$T$103,2,0),VLOOKUP(M14,$P$18:$Q$103,2,0)))</f>
        <v>11.6896</v>
      </c>
      <c r="K17" s="55" t="s">
        <v>76</v>
      </c>
      <c r="L17" s="64"/>
      <c r="M17" s="55" t="s">
        <v>77</v>
      </c>
      <c r="N17" s="64"/>
      <c r="P17" s="55" t="s">
        <v>78</v>
      </c>
      <c r="Q17" s="55" t="s">
        <v>64</v>
      </c>
      <c r="S17" s="160" t="s">
        <v>78</v>
      </c>
      <c r="T17" s="161" t="s">
        <v>64</v>
      </c>
    </row>
    <row r="18" spans="2:20" ht="15.75" customHeight="1" x14ac:dyDescent="0.25">
      <c r="K18" s="55" t="s">
        <v>80</v>
      </c>
      <c r="L18" s="154" t="s">
        <v>337</v>
      </c>
      <c r="M18" s="55" t="s">
        <v>80</v>
      </c>
      <c r="N18" s="55" t="s">
        <v>338</v>
      </c>
      <c r="P18" s="55">
        <v>1</v>
      </c>
      <c r="Q18" s="55">
        <v>0.95240000000000002</v>
      </c>
      <c r="S18" s="160">
        <v>1</v>
      </c>
      <c r="T18" s="159">
        <v>0.97089999999999999</v>
      </c>
    </row>
    <row r="19" spans="2:20" ht="15.75" customHeight="1" x14ac:dyDescent="0.25">
      <c r="B19" s="150" t="s">
        <v>268</v>
      </c>
      <c r="K19" s="55">
        <v>0</v>
      </c>
      <c r="L19" s="155">
        <v>81.25</v>
      </c>
      <c r="M19" s="156">
        <v>0</v>
      </c>
      <c r="N19" s="155">
        <v>87.32</v>
      </c>
      <c r="P19" s="55">
        <v>2</v>
      </c>
      <c r="Q19" s="55">
        <v>1.8593999999999999</v>
      </c>
      <c r="S19" s="160">
        <v>2</v>
      </c>
      <c r="T19" s="159">
        <v>1.9135</v>
      </c>
    </row>
    <row r="20" spans="2:20" ht="15.75" customHeight="1" x14ac:dyDescent="0.25">
      <c r="B20" s="193" t="s">
        <v>85</v>
      </c>
      <c r="C20" s="193"/>
      <c r="D20" s="157">
        <v>0.4</v>
      </c>
      <c r="K20" s="55">
        <v>1</v>
      </c>
      <c r="L20" s="155">
        <v>80.41</v>
      </c>
      <c r="M20" s="156">
        <v>1</v>
      </c>
      <c r="N20" s="155">
        <v>86.47</v>
      </c>
      <c r="P20" s="55">
        <v>3</v>
      </c>
      <c r="Q20" s="55">
        <v>2.7231999999999998</v>
      </c>
      <c r="S20" s="160">
        <v>3</v>
      </c>
      <c r="T20" s="159">
        <v>2.8285999999999998</v>
      </c>
    </row>
    <row r="21" spans="2:20" ht="15.75" customHeight="1" x14ac:dyDescent="0.25">
      <c r="B21" s="193" t="s">
        <v>86</v>
      </c>
      <c r="C21" s="193"/>
      <c r="D21" s="157">
        <v>0.3</v>
      </c>
      <c r="K21" s="55">
        <v>2</v>
      </c>
      <c r="L21" s="155">
        <v>79.430000000000007</v>
      </c>
      <c r="M21" s="156">
        <v>2</v>
      </c>
      <c r="N21" s="155">
        <v>85.5</v>
      </c>
      <c r="P21" s="55">
        <v>4</v>
      </c>
      <c r="Q21" s="55">
        <v>3.5459999999999998</v>
      </c>
      <c r="S21" s="160">
        <v>4</v>
      </c>
      <c r="T21" s="159">
        <v>3.7170999999999998</v>
      </c>
    </row>
    <row r="22" spans="2:20" ht="15.75" customHeight="1" x14ac:dyDescent="0.25">
      <c r="B22" s="193" t="s">
        <v>77</v>
      </c>
      <c r="C22" s="193"/>
      <c r="D22" s="157">
        <v>0.3</v>
      </c>
      <c r="K22" s="55">
        <v>3</v>
      </c>
      <c r="L22" s="155">
        <v>78.45</v>
      </c>
      <c r="M22" s="156">
        <v>3</v>
      </c>
      <c r="N22" s="155">
        <v>84.51</v>
      </c>
      <c r="P22" s="55">
        <v>5</v>
      </c>
      <c r="Q22" s="55">
        <v>4.3295000000000003</v>
      </c>
      <c r="S22" s="160">
        <v>5</v>
      </c>
      <c r="T22" s="159">
        <v>4.5796999999999999</v>
      </c>
    </row>
    <row r="23" spans="2:20" ht="15.75" customHeight="1" x14ac:dyDescent="0.25">
      <c r="B23" s="193" t="s">
        <v>76</v>
      </c>
      <c r="C23" s="193"/>
      <c r="D23" s="157">
        <v>0.5</v>
      </c>
      <c r="K23" s="55">
        <v>4</v>
      </c>
      <c r="L23" s="155">
        <v>77.459999999999994</v>
      </c>
      <c r="M23" s="156">
        <v>4</v>
      </c>
      <c r="N23" s="155">
        <v>83.52</v>
      </c>
      <c r="P23" s="55">
        <v>6</v>
      </c>
      <c r="Q23" s="55">
        <v>5.0757000000000003</v>
      </c>
      <c r="S23" s="160">
        <v>6</v>
      </c>
      <c r="T23" s="159">
        <v>5.4172000000000002</v>
      </c>
    </row>
    <row r="24" spans="2:20" ht="15.75" customHeight="1" x14ac:dyDescent="0.25">
      <c r="K24" s="55">
        <v>5</v>
      </c>
      <c r="L24" s="155">
        <v>76.47</v>
      </c>
      <c r="M24" s="156">
        <v>5</v>
      </c>
      <c r="N24" s="155">
        <v>82.53</v>
      </c>
      <c r="P24" s="55">
        <v>7</v>
      </c>
      <c r="Q24" s="55">
        <v>5.7864000000000004</v>
      </c>
      <c r="S24" s="160">
        <v>7</v>
      </c>
      <c r="T24" s="159">
        <v>6.2302999999999997</v>
      </c>
    </row>
    <row r="25" spans="2:20" ht="15.75" customHeight="1" x14ac:dyDescent="0.25">
      <c r="K25" s="55">
        <v>6</v>
      </c>
      <c r="L25" s="155">
        <v>75.47</v>
      </c>
      <c r="M25" s="156">
        <v>6</v>
      </c>
      <c r="N25" s="155">
        <v>81.540000000000006</v>
      </c>
      <c r="P25" s="55">
        <v>8</v>
      </c>
      <c r="Q25" s="55">
        <v>6.4631999999999996</v>
      </c>
      <c r="S25" s="160">
        <v>8</v>
      </c>
      <c r="T25" s="159">
        <v>7.0197000000000003</v>
      </c>
    </row>
    <row r="26" spans="2:20" ht="15.75" customHeight="1" x14ac:dyDescent="0.25">
      <c r="B26" s="72"/>
      <c r="K26" s="55">
        <v>7</v>
      </c>
      <c r="L26" s="155">
        <v>74.48</v>
      </c>
      <c r="M26" s="156">
        <v>7</v>
      </c>
      <c r="N26" s="155">
        <v>80.540000000000006</v>
      </c>
      <c r="P26" s="55">
        <v>9</v>
      </c>
      <c r="Q26" s="55">
        <v>7.1078000000000001</v>
      </c>
      <c r="S26" s="160">
        <v>9</v>
      </c>
      <c r="T26" s="159">
        <v>7.7861000000000002</v>
      </c>
    </row>
    <row r="27" spans="2:20" ht="15.75" customHeight="1" x14ac:dyDescent="0.25">
      <c r="B27" s="73"/>
      <c r="K27" s="55">
        <v>8</v>
      </c>
      <c r="L27" s="155">
        <v>73.489999999999995</v>
      </c>
      <c r="M27" s="156">
        <v>8</v>
      </c>
      <c r="N27" s="155">
        <v>79.55</v>
      </c>
      <c r="P27" s="55">
        <v>10</v>
      </c>
      <c r="Q27" s="55">
        <v>7.7217000000000002</v>
      </c>
      <c r="S27" s="160">
        <v>10</v>
      </c>
      <c r="T27" s="159">
        <v>8.5302000000000007</v>
      </c>
    </row>
    <row r="28" spans="2:20" ht="15.75" customHeight="1" x14ac:dyDescent="0.3">
      <c r="B28" s="74"/>
      <c r="K28" s="55">
        <v>9</v>
      </c>
      <c r="L28" s="155">
        <v>72.489999999999995</v>
      </c>
      <c r="M28" s="156">
        <v>9</v>
      </c>
      <c r="N28" s="155">
        <v>78.55</v>
      </c>
      <c r="P28" s="55">
        <v>11</v>
      </c>
      <c r="Q28" s="55">
        <v>8.3064</v>
      </c>
      <c r="S28" s="160">
        <v>11</v>
      </c>
      <c r="T28" s="159">
        <v>9.2525999999999993</v>
      </c>
    </row>
    <row r="29" spans="2:20" ht="15.75" customHeight="1" x14ac:dyDescent="0.25">
      <c r="K29" s="55">
        <v>10</v>
      </c>
      <c r="L29" s="155">
        <v>71.489999999999995</v>
      </c>
      <c r="M29" s="156">
        <v>10</v>
      </c>
      <c r="N29" s="155">
        <v>77.56</v>
      </c>
      <c r="P29" s="55">
        <v>12</v>
      </c>
      <c r="Q29" s="55">
        <v>8.8633000000000006</v>
      </c>
      <c r="S29" s="160">
        <v>12</v>
      </c>
      <c r="T29" s="159">
        <v>9.9540000000000006</v>
      </c>
    </row>
    <row r="30" spans="2:20" ht="15.75" customHeight="1" x14ac:dyDescent="0.25">
      <c r="K30" s="55">
        <v>11</v>
      </c>
      <c r="L30" s="155">
        <v>70.5</v>
      </c>
      <c r="M30" s="156">
        <v>11</v>
      </c>
      <c r="N30" s="155">
        <v>76.56</v>
      </c>
      <c r="P30" s="55">
        <v>13</v>
      </c>
      <c r="Q30" s="55">
        <v>9.3935999999999993</v>
      </c>
      <c r="S30" s="160">
        <v>13</v>
      </c>
      <c r="T30" s="159">
        <v>10.635</v>
      </c>
    </row>
    <row r="31" spans="2:20" ht="15.75" customHeight="1" x14ac:dyDescent="0.25">
      <c r="K31" s="55">
        <v>12</v>
      </c>
      <c r="L31" s="155">
        <v>69.510000000000005</v>
      </c>
      <c r="M31" s="156">
        <v>12</v>
      </c>
      <c r="N31" s="155">
        <v>75.569999999999993</v>
      </c>
      <c r="P31" s="55">
        <v>14</v>
      </c>
      <c r="Q31" s="55">
        <v>9.8986000000000001</v>
      </c>
      <c r="S31" s="160">
        <v>14</v>
      </c>
      <c r="T31" s="159">
        <v>11.296099999999999</v>
      </c>
    </row>
    <row r="32" spans="2:20" ht="15.75" customHeight="1" x14ac:dyDescent="0.25">
      <c r="K32" s="55">
        <v>13</v>
      </c>
      <c r="L32" s="155">
        <v>68.510000000000005</v>
      </c>
      <c r="M32" s="156">
        <v>13</v>
      </c>
      <c r="N32" s="155">
        <v>74.569999999999993</v>
      </c>
      <c r="P32" s="55">
        <v>15</v>
      </c>
      <c r="Q32" s="55">
        <v>10.3797</v>
      </c>
      <c r="S32" s="160">
        <v>15</v>
      </c>
      <c r="T32" s="159">
        <v>11.937900000000001</v>
      </c>
    </row>
    <row r="33" spans="11:20" ht="15.75" customHeight="1" x14ac:dyDescent="0.25">
      <c r="K33" s="55">
        <v>14</v>
      </c>
      <c r="L33" s="155">
        <v>67.52</v>
      </c>
      <c r="M33" s="156">
        <v>14</v>
      </c>
      <c r="N33" s="155">
        <v>73.58</v>
      </c>
      <c r="P33" s="55">
        <v>16</v>
      </c>
      <c r="Q33" s="55">
        <v>10.8378</v>
      </c>
      <c r="S33" s="160">
        <v>16</v>
      </c>
      <c r="T33" s="159">
        <v>12.5611</v>
      </c>
    </row>
    <row r="34" spans="11:20" ht="15.75" customHeight="1" x14ac:dyDescent="0.25">
      <c r="K34" s="55">
        <v>15</v>
      </c>
      <c r="L34" s="155">
        <v>66.53</v>
      </c>
      <c r="M34" s="156">
        <v>15</v>
      </c>
      <c r="N34" s="155">
        <v>72.58</v>
      </c>
      <c r="P34" s="55">
        <v>17</v>
      </c>
      <c r="Q34" s="55">
        <v>11.274100000000001</v>
      </c>
      <c r="S34" s="160">
        <v>17</v>
      </c>
      <c r="T34" s="159">
        <v>13.1661</v>
      </c>
    </row>
    <row r="35" spans="11:20" ht="15.75" customHeight="1" x14ac:dyDescent="0.25">
      <c r="K35" s="55">
        <v>16</v>
      </c>
      <c r="L35" s="155">
        <v>65.540000000000006</v>
      </c>
      <c r="M35" s="156">
        <v>16</v>
      </c>
      <c r="N35" s="155">
        <v>71.59</v>
      </c>
      <c r="P35" s="55">
        <v>18</v>
      </c>
      <c r="Q35" s="55">
        <v>11.6896</v>
      </c>
      <c r="S35" s="160">
        <v>18</v>
      </c>
      <c r="T35" s="159">
        <v>13.753500000000001</v>
      </c>
    </row>
    <row r="36" spans="11:20" ht="15.75" customHeight="1" x14ac:dyDescent="0.25">
      <c r="K36" s="55">
        <v>17</v>
      </c>
      <c r="L36" s="155">
        <v>64.55</v>
      </c>
      <c r="M36" s="156">
        <v>17</v>
      </c>
      <c r="N36" s="155">
        <v>70.599999999999994</v>
      </c>
      <c r="P36" s="55">
        <v>19</v>
      </c>
      <c r="Q36" s="55">
        <v>12.0853</v>
      </c>
      <c r="S36" s="160">
        <v>19</v>
      </c>
      <c r="T36" s="159">
        <v>14.3238</v>
      </c>
    </row>
    <row r="37" spans="11:20" ht="15.75" customHeight="1" x14ac:dyDescent="0.25">
      <c r="K37" s="55">
        <v>18</v>
      </c>
      <c r="L37" s="155">
        <v>63.57</v>
      </c>
      <c r="M37" s="156">
        <v>18</v>
      </c>
      <c r="N37" s="155">
        <v>69.61</v>
      </c>
      <c r="P37" s="55">
        <v>20</v>
      </c>
      <c r="Q37" s="55">
        <v>12.462199999999999</v>
      </c>
      <c r="S37" s="160">
        <v>20</v>
      </c>
      <c r="T37" s="159">
        <v>14.8775</v>
      </c>
    </row>
    <row r="38" spans="11:20" ht="15.75" customHeight="1" x14ac:dyDescent="0.25">
      <c r="K38" s="55">
        <v>19</v>
      </c>
      <c r="L38" s="155">
        <v>62.59</v>
      </c>
      <c r="M38" s="156">
        <v>19</v>
      </c>
      <c r="N38" s="155">
        <v>68.62</v>
      </c>
      <c r="P38" s="55">
        <v>21</v>
      </c>
      <c r="Q38" s="55">
        <v>12.821199999999999</v>
      </c>
      <c r="S38" s="160">
        <v>21</v>
      </c>
      <c r="T38" s="159">
        <v>15.414999999999999</v>
      </c>
    </row>
    <row r="39" spans="11:20" ht="12.5" x14ac:dyDescent="0.25">
      <c r="K39" s="55">
        <v>20</v>
      </c>
      <c r="L39" s="155">
        <v>61.61</v>
      </c>
      <c r="M39" s="156">
        <v>20</v>
      </c>
      <c r="N39" s="155">
        <v>67.63</v>
      </c>
      <c r="P39" s="55">
        <v>22</v>
      </c>
      <c r="Q39" s="55">
        <v>13.163</v>
      </c>
      <c r="S39" s="160">
        <v>22</v>
      </c>
      <c r="T39" s="159">
        <v>15.9369</v>
      </c>
    </row>
    <row r="40" spans="11:20" ht="12.5" x14ac:dyDescent="0.25">
      <c r="K40" s="55">
        <v>21</v>
      </c>
      <c r="L40" s="155">
        <v>60.63</v>
      </c>
      <c r="M40" s="156">
        <v>21</v>
      </c>
      <c r="N40" s="155">
        <v>66.650000000000006</v>
      </c>
      <c r="P40" s="55">
        <v>23</v>
      </c>
      <c r="Q40" s="55">
        <v>13.4886</v>
      </c>
      <c r="S40" s="160">
        <v>23</v>
      </c>
      <c r="T40" s="159">
        <v>16.4436</v>
      </c>
    </row>
    <row r="41" spans="11:20" ht="12.5" x14ac:dyDescent="0.25">
      <c r="K41" s="55">
        <v>22</v>
      </c>
      <c r="L41" s="155">
        <v>59.66</v>
      </c>
      <c r="M41" s="156">
        <v>22</v>
      </c>
      <c r="N41" s="155">
        <v>65.66</v>
      </c>
      <c r="P41" s="55">
        <v>24</v>
      </c>
      <c r="Q41" s="55">
        <v>13.7986</v>
      </c>
      <c r="S41" s="160">
        <v>24</v>
      </c>
      <c r="T41" s="159">
        <v>16.935500000000001</v>
      </c>
    </row>
    <row r="42" spans="11:20" ht="12.5" x14ac:dyDescent="0.25">
      <c r="K42" s="55">
        <v>23</v>
      </c>
      <c r="L42" s="155">
        <v>58.69</v>
      </c>
      <c r="M42" s="156">
        <v>23</v>
      </c>
      <c r="N42" s="155">
        <v>64.680000000000007</v>
      </c>
      <c r="P42" s="55">
        <v>25</v>
      </c>
      <c r="Q42" s="55">
        <v>14.0939</v>
      </c>
      <c r="S42" s="160">
        <v>25</v>
      </c>
      <c r="T42" s="159">
        <v>17.4131</v>
      </c>
    </row>
    <row r="43" spans="11:20" ht="12.5" x14ac:dyDescent="0.25">
      <c r="K43" s="55">
        <v>24</v>
      </c>
      <c r="L43" s="155">
        <v>57.72</v>
      </c>
      <c r="M43" s="156">
        <v>24</v>
      </c>
      <c r="N43" s="155">
        <v>63.69</v>
      </c>
      <c r="P43" s="55">
        <v>26</v>
      </c>
      <c r="Q43" s="55">
        <v>14.3752</v>
      </c>
      <c r="S43" s="160">
        <v>26</v>
      </c>
      <c r="T43" s="159">
        <v>17.876799999999999</v>
      </c>
    </row>
    <row r="44" spans="11:20" ht="12.5" x14ac:dyDescent="0.25">
      <c r="K44" s="55">
        <v>25</v>
      </c>
      <c r="L44" s="155">
        <v>56.74</v>
      </c>
      <c r="M44" s="156">
        <v>25</v>
      </c>
      <c r="N44" s="155">
        <v>62.7</v>
      </c>
      <c r="P44" s="55">
        <v>27</v>
      </c>
      <c r="Q44" s="55">
        <v>14.643000000000001</v>
      </c>
      <c r="S44" s="160">
        <v>27</v>
      </c>
      <c r="T44" s="159">
        <v>18.327000000000002</v>
      </c>
    </row>
    <row r="45" spans="11:20" ht="12.5" x14ac:dyDescent="0.25">
      <c r="K45" s="55">
        <v>26</v>
      </c>
      <c r="L45" s="155">
        <v>55.77</v>
      </c>
      <c r="M45" s="156">
        <v>26</v>
      </c>
      <c r="N45" s="155">
        <v>61.71</v>
      </c>
      <c r="P45" s="55">
        <v>28</v>
      </c>
      <c r="Q45" s="55">
        <v>14.898099999999999</v>
      </c>
      <c r="S45" s="160">
        <v>28</v>
      </c>
      <c r="T45" s="159">
        <v>18.764099999999999</v>
      </c>
    </row>
    <row r="46" spans="11:20" ht="12.5" x14ac:dyDescent="0.25">
      <c r="K46" s="55">
        <v>27</v>
      </c>
      <c r="L46" s="155">
        <v>54.8</v>
      </c>
      <c r="M46" s="156">
        <v>27</v>
      </c>
      <c r="N46" s="155">
        <v>60.73</v>
      </c>
      <c r="P46" s="55">
        <v>29</v>
      </c>
      <c r="Q46" s="55">
        <v>15.1411</v>
      </c>
      <c r="S46" s="160">
        <v>29</v>
      </c>
      <c r="T46" s="159">
        <v>19.188500000000001</v>
      </c>
    </row>
    <row r="47" spans="11:20" ht="12.5" x14ac:dyDescent="0.25">
      <c r="K47" s="55">
        <v>28</v>
      </c>
      <c r="L47" s="155">
        <v>53.83</v>
      </c>
      <c r="M47" s="156">
        <v>28</v>
      </c>
      <c r="N47" s="155">
        <v>59.74</v>
      </c>
      <c r="P47" s="55">
        <v>30</v>
      </c>
      <c r="Q47" s="55">
        <v>15.3725</v>
      </c>
      <c r="S47" s="160">
        <v>30</v>
      </c>
      <c r="T47" s="159">
        <v>19.6004</v>
      </c>
    </row>
    <row r="48" spans="11:20" ht="12.5" x14ac:dyDescent="0.25">
      <c r="K48" s="55">
        <v>29</v>
      </c>
      <c r="L48" s="155">
        <v>52.85</v>
      </c>
      <c r="M48" s="156">
        <v>29</v>
      </c>
      <c r="N48" s="155">
        <v>58.76</v>
      </c>
      <c r="P48" s="55">
        <v>31</v>
      </c>
      <c r="Q48" s="55">
        <v>15.5928</v>
      </c>
      <c r="S48" s="160">
        <v>31</v>
      </c>
      <c r="T48" s="159">
        <v>20.000399999999999</v>
      </c>
    </row>
    <row r="49" spans="11:20" ht="12.5" x14ac:dyDescent="0.25">
      <c r="K49" s="55">
        <v>30</v>
      </c>
      <c r="L49" s="155">
        <v>51.88</v>
      </c>
      <c r="M49" s="156">
        <v>30</v>
      </c>
      <c r="N49" s="155">
        <v>57.77</v>
      </c>
      <c r="P49" s="55">
        <v>32</v>
      </c>
      <c r="Q49" s="55">
        <v>15.8027</v>
      </c>
      <c r="S49" s="160">
        <v>32</v>
      </c>
      <c r="T49" s="159">
        <v>20.3888</v>
      </c>
    </row>
    <row r="50" spans="11:20" ht="12.5" x14ac:dyDescent="0.25">
      <c r="K50" s="55">
        <v>31</v>
      </c>
      <c r="L50" s="155">
        <v>50.91</v>
      </c>
      <c r="M50" s="156">
        <v>31</v>
      </c>
      <c r="N50" s="155">
        <v>56.79</v>
      </c>
      <c r="P50" s="55">
        <v>33</v>
      </c>
      <c r="Q50" s="55">
        <v>16.002500000000001</v>
      </c>
      <c r="S50" s="160">
        <v>33</v>
      </c>
      <c r="T50" s="159">
        <v>20.765799999999999</v>
      </c>
    </row>
    <row r="51" spans="11:20" ht="12.5" x14ac:dyDescent="0.25">
      <c r="K51" s="55">
        <v>32</v>
      </c>
      <c r="L51" s="155">
        <v>49.94</v>
      </c>
      <c r="M51" s="156">
        <v>32</v>
      </c>
      <c r="N51" s="155">
        <v>55.81</v>
      </c>
      <c r="P51" s="55">
        <v>34</v>
      </c>
      <c r="Q51" s="55">
        <v>16.192900000000002</v>
      </c>
      <c r="S51" s="160">
        <v>34</v>
      </c>
      <c r="T51" s="159">
        <v>21.131799999999998</v>
      </c>
    </row>
    <row r="52" spans="11:20" ht="12.5" x14ac:dyDescent="0.25">
      <c r="K52" s="55">
        <v>33</v>
      </c>
      <c r="L52" s="155">
        <v>48.97</v>
      </c>
      <c r="M52" s="156">
        <v>33</v>
      </c>
      <c r="N52" s="155">
        <v>54.82</v>
      </c>
      <c r="P52" s="55">
        <v>35</v>
      </c>
      <c r="Q52" s="55">
        <v>16.374199999999998</v>
      </c>
      <c r="S52" s="160">
        <v>35</v>
      </c>
      <c r="T52" s="159">
        <v>21.487200000000001</v>
      </c>
    </row>
    <row r="53" spans="11:20" ht="12.5" x14ac:dyDescent="0.25">
      <c r="K53" s="55">
        <v>34</v>
      </c>
      <c r="L53" s="155">
        <v>48</v>
      </c>
      <c r="M53" s="156">
        <v>34</v>
      </c>
      <c r="N53" s="155">
        <v>53.84</v>
      </c>
      <c r="P53" s="55">
        <v>36</v>
      </c>
      <c r="Q53" s="55">
        <v>16.546900000000001</v>
      </c>
      <c r="S53" s="160">
        <v>36</v>
      </c>
      <c r="T53" s="159">
        <v>21.8323</v>
      </c>
    </row>
    <row r="54" spans="11:20" ht="12.5" x14ac:dyDescent="0.25">
      <c r="K54" s="55">
        <v>35</v>
      </c>
      <c r="L54" s="155">
        <v>47.03</v>
      </c>
      <c r="M54" s="156">
        <v>35</v>
      </c>
      <c r="N54" s="155">
        <v>52.86</v>
      </c>
      <c r="P54" s="55">
        <v>37</v>
      </c>
      <c r="Q54" s="55">
        <v>16.711300000000001</v>
      </c>
      <c r="S54" s="160">
        <v>37</v>
      </c>
      <c r="T54" s="159">
        <v>22.167200000000001</v>
      </c>
    </row>
    <row r="55" spans="11:20" ht="12.5" x14ac:dyDescent="0.25">
      <c r="K55" s="55">
        <v>36</v>
      </c>
      <c r="L55" s="155">
        <v>46.06</v>
      </c>
      <c r="M55" s="156">
        <v>36</v>
      </c>
      <c r="N55" s="155">
        <v>51.88</v>
      </c>
      <c r="P55" s="55">
        <v>38</v>
      </c>
      <c r="Q55" s="55">
        <v>16.867899999999999</v>
      </c>
      <c r="S55" s="160">
        <v>38</v>
      </c>
      <c r="T55" s="159">
        <v>22.4925</v>
      </c>
    </row>
    <row r="56" spans="11:20" ht="12.5" x14ac:dyDescent="0.25">
      <c r="K56" s="55">
        <v>37</v>
      </c>
      <c r="L56" s="155">
        <v>45.09</v>
      </c>
      <c r="M56" s="156">
        <v>37</v>
      </c>
      <c r="N56" s="155">
        <v>50.9</v>
      </c>
      <c r="P56" s="55">
        <v>39</v>
      </c>
      <c r="Q56" s="55">
        <v>17.016999999999999</v>
      </c>
      <c r="S56" s="160">
        <v>39</v>
      </c>
      <c r="T56" s="159">
        <v>22.808199999999999</v>
      </c>
    </row>
    <row r="57" spans="11:20" ht="12.5" x14ac:dyDescent="0.25">
      <c r="K57" s="55">
        <v>38</v>
      </c>
      <c r="L57" s="155">
        <v>44.13</v>
      </c>
      <c r="M57" s="156">
        <v>38</v>
      </c>
      <c r="N57" s="155">
        <v>49.92</v>
      </c>
      <c r="P57" s="55">
        <v>40</v>
      </c>
      <c r="Q57" s="55">
        <v>17.159099999999999</v>
      </c>
      <c r="S57" s="160">
        <v>40</v>
      </c>
      <c r="T57" s="159">
        <v>23.114799999999999</v>
      </c>
    </row>
    <row r="58" spans="11:20" ht="12.5" x14ac:dyDescent="0.25">
      <c r="K58" s="55">
        <v>39</v>
      </c>
      <c r="L58" s="155">
        <v>43.16</v>
      </c>
      <c r="M58" s="156">
        <v>39</v>
      </c>
      <c r="N58" s="155">
        <v>48.95</v>
      </c>
      <c r="P58" s="55">
        <v>41</v>
      </c>
      <c r="Q58" s="55">
        <v>17.2944</v>
      </c>
      <c r="S58" s="160">
        <v>41</v>
      </c>
      <c r="T58" s="159">
        <v>23.412400000000002</v>
      </c>
    </row>
    <row r="59" spans="11:20" ht="12.5" x14ac:dyDescent="0.25">
      <c r="K59" s="55">
        <v>40</v>
      </c>
      <c r="L59" s="155">
        <v>42.2</v>
      </c>
      <c r="M59" s="156">
        <v>40</v>
      </c>
      <c r="N59" s="155">
        <v>47.97</v>
      </c>
      <c r="P59" s="55">
        <v>42</v>
      </c>
      <c r="Q59" s="55">
        <v>17.423200000000001</v>
      </c>
      <c r="S59" s="160">
        <v>42</v>
      </c>
      <c r="T59" s="159">
        <v>23.7014</v>
      </c>
    </row>
    <row r="60" spans="11:20" ht="12.5" x14ac:dyDescent="0.25">
      <c r="K60" s="55">
        <v>41</v>
      </c>
      <c r="L60" s="155">
        <v>41.24</v>
      </c>
      <c r="M60" s="156">
        <v>41</v>
      </c>
      <c r="N60" s="155">
        <v>47</v>
      </c>
      <c r="P60" s="55">
        <v>43</v>
      </c>
      <c r="Q60" s="55">
        <v>17.5459</v>
      </c>
      <c r="S60" s="160">
        <v>43</v>
      </c>
      <c r="T60" s="159">
        <v>23.9819</v>
      </c>
    </row>
    <row r="61" spans="11:20" ht="12.5" x14ac:dyDescent="0.25">
      <c r="K61" s="55">
        <v>42</v>
      </c>
      <c r="L61" s="155">
        <v>40.28</v>
      </c>
      <c r="M61" s="156">
        <v>42</v>
      </c>
      <c r="N61" s="155">
        <v>46.03</v>
      </c>
      <c r="P61" s="55">
        <v>44</v>
      </c>
      <c r="Q61" s="55">
        <v>17.662800000000001</v>
      </c>
      <c r="S61" s="160">
        <v>44</v>
      </c>
      <c r="T61" s="159">
        <v>24.254300000000001</v>
      </c>
    </row>
    <row r="62" spans="11:20" ht="12.5" x14ac:dyDescent="0.25">
      <c r="K62" s="55">
        <v>43</v>
      </c>
      <c r="L62" s="158">
        <v>39.32</v>
      </c>
      <c r="M62" s="156">
        <v>43</v>
      </c>
      <c r="N62" s="155">
        <v>45.06</v>
      </c>
      <c r="P62" s="55">
        <v>45</v>
      </c>
      <c r="Q62" s="55">
        <v>17.774100000000001</v>
      </c>
      <c r="S62" s="160">
        <v>45</v>
      </c>
      <c r="T62" s="159">
        <v>24.518699999999999</v>
      </c>
    </row>
    <row r="63" spans="11:20" ht="12.5" x14ac:dyDescent="0.25">
      <c r="K63" s="55">
        <v>44</v>
      </c>
      <c r="L63" s="155">
        <v>38.369999999999997</v>
      </c>
      <c r="M63" s="156">
        <v>44</v>
      </c>
      <c r="N63" s="155">
        <v>44.09</v>
      </c>
      <c r="P63" s="55">
        <v>46</v>
      </c>
      <c r="Q63" s="55">
        <v>17.880099999999999</v>
      </c>
      <c r="S63" s="160">
        <v>46</v>
      </c>
      <c r="T63" s="159">
        <v>24.775400000000001</v>
      </c>
    </row>
    <row r="64" spans="11:20" ht="12.5" x14ac:dyDescent="0.25">
      <c r="K64" s="55">
        <v>45</v>
      </c>
      <c r="L64" s="155">
        <v>37.42</v>
      </c>
      <c r="M64" s="156">
        <v>45</v>
      </c>
      <c r="N64" s="155">
        <v>43.13</v>
      </c>
      <c r="P64" s="55">
        <v>47</v>
      </c>
      <c r="Q64" s="55">
        <v>17.981000000000002</v>
      </c>
      <c r="S64" s="160">
        <v>47</v>
      </c>
      <c r="T64" s="159">
        <v>25.024699999999999</v>
      </c>
    </row>
    <row r="65" spans="11:20" ht="12.5" x14ac:dyDescent="0.25">
      <c r="K65" s="55">
        <v>46</v>
      </c>
      <c r="L65" s="155">
        <v>36.479999999999997</v>
      </c>
      <c r="M65" s="156">
        <v>46</v>
      </c>
      <c r="N65" s="155">
        <v>42.17</v>
      </c>
      <c r="P65" s="55">
        <v>48</v>
      </c>
      <c r="Q65" s="55">
        <v>18.077200000000001</v>
      </c>
      <c r="S65" s="160">
        <v>48</v>
      </c>
      <c r="T65" s="159">
        <v>25.2667</v>
      </c>
    </row>
    <row r="66" spans="11:20" ht="12.5" x14ac:dyDescent="0.25">
      <c r="K66" s="55">
        <v>47</v>
      </c>
      <c r="L66" s="155">
        <v>35.54</v>
      </c>
      <c r="M66" s="156">
        <v>47</v>
      </c>
      <c r="N66" s="155">
        <v>41.21</v>
      </c>
      <c r="P66" s="55">
        <v>49</v>
      </c>
      <c r="Q66" s="55">
        <v>18.168700000000001</v>
      </c>
      <c r="S66" s="160">
        <v>49</v>
      </c>
      <c r="T66" s="159">
        <v>25.5017</v>
      </c>
    </row>
    <row r="67" spans="11:20" ht="12.5" x14ac:dyDescent="0.25">
      <c r="K67" s="55">
        <v>48</v>
      </c>
      <c r="L67" s="155">
        <v>34.6</v>
      </c>
      <c r="M67" s="156">
        <v>48</v>
      </c>
      <c r="N67" s="155">
        <v>40.26</v>
      </c>
      <c r="P67" s="55">
        <v>50</v>
      </c>
      <c r="Q67" s="55">
        <v>18.2559</v>
      </c>
      <c r="S67" s="160">
        <v>50</v>
      </c>
      <c r="T67" s="159">
        <v>25.729800000000001</v>
      </c>
    </row>
    <row r="68" spans="11:20" ht="12.5" x14ac:dyDescent="0.25">
      <c r="K68" s="55">
        <v>49</v>
      </c>
      <c r="L68" s="155">
        <v>33.67</v>
      </c>
      <c r="M68" s="156">
        <v>49</v>
      </c>
      <c r="N68" s="155">
        <v>39.31</v>
      </c>
      <c r="P68" s="55">
        <v>51</v>
      </c>
      <c r="Q68" s="55">
        <v>18.338999999999999</v>
      </c>
      <c r="S68" s="160">
        <v>51</v>
      </c>
      <c r="T68" s="159">
        <v>25.9512</v>
      </c>
    </row>
    <row r="69" spans="11:20" ht="12.5" x14ac:dyDescent="0.25">
      <c r="K69" s="55">
        <v>50</v>
      </c>
      <c r="L69" s="155">
        <v>32.74</v>
      </c>
      <c r="M69" s="156">
        <v>50</v>
      </c>
      <c r="N69" s="155">
        <v>38.36</v>
      </c>
      <c r="P69" s="55">
        <v>52</v>
      </c>
      <c r="Q69" s="55">
        <v>18.418099999999999</v>
      </c>
      <c r="S69" s="160">
        <v>52</v>
      </c>
      <c r="T69" s="159">
        <v>26.1662</v>
      </c>
    </row>
    <row r="70" spans="11:20" ht="12.5" x14ac:dyDescent="0.25">
      <c r="K70" s="55">
        <v>51</v>
      </c>
      <c r="L70" s="155">
        <v>31.82</v>
      </c>
      <c r="M70" s="156">
        <v>51</v>
      </c>
      <c r="N70" s="155">
        <v>37.409999999999997</v>
      </c>
      <c r="P70" s="55">
        <v>53</v>
      </c>
      <c r="Q70" s="55">
        <v>18.493400000000001</v>
      </c>
      <c r="S70" s="160">
        <v>53</v>
      </c>
      <c r="T70" s="159">
        <v>26.375</v>
      </c>
    </row>
    <row r="71" spans="11:20" ht="12.5" x14ac:dyDescent="0.25">
      <c r="K71" s="55">
        <v>52</v>
      </c>
      <c r="L71" s="155">
        <v>30.91</v>
      </c>
      <c r="M71" s="156">
        <v>52</v>
      </c>
      <c r="N71" s="155">
        <v>36.47</v>
      </c>
      <c r="P71" s="55">
        <v>54</v>
      </c>
      <c r="Q71" s="55">
        <v>18.565100000000001</v>
      </c>
      <c r="S71" s="160">
        <v>54</v>
      </c>
      <c r="T71" s="159">
        <v>26.5777</v>
      </c>
    </row>
    <row r="72" spans="11:20" ht="12.5" x14ac:dyDescent="0.25">
      <c r="K72" s="55">
        <v>53</v>
      </c>
      <c r="L72" s="155">
        <v>30</v>
      </c>
      <c r="M72" s="156">
        <v>53</v>
      </c>
      <c r="N72" s="155">
        <v>35.53</v>
      </c>
      <c r="P72" s="55">
        <v>55</v>
      </c>
      <c r="Q72" s="55">
        <v>18.633500000000002</v>
      </c>
      <c r="S72" s="160">
        <v>55</v>
      </c>
      <c r="T72" s="159">
        <v>26.7744</v>
      </c>
    </row>
    <row r="73" spans="11:20" ht="12.5" x14ac:dyDescent="0.25">
      <c r="K73" s="55">
        <v>54</v>
      </c>
      <c r="L73" s="155">
        <v>29.1</v>
      </c>
      <c r="M73" s="156">
        <v>54</v>
      </c>
      <c r="N73" s="155">
        <v>34.6</v>
      </c>
      <c r="P73" s="55">
        <v>56</v>
      </c>
      <c r="Q73" s="55">
        <v>18.698499999999999</v>
      </c>
      <c r="S73" s="160">
        <v>56</v>
      </c>
      <c r="T73" s="159">
        <v>26.965499999999999</v>
      </c>
    </row>
    <row r="74" spans="11:20" ht="12.5" x14ac:dyDescent="0.25">
      <c r="K74" s="55">
        <v>55</v>
      </c>
      <c r="L74" s="155">
        <v>28.21</v>
      </c>
      <c r="M74" s="156">
        <v>55</v>
      </c>
      <c r="N74" s="155">
        <v>33.659999999999997</v>
      </c>
      <c r="P74" s="55">
        <v>57</v>
      </c>
      <c r="Q74" s="55">
        <v>18.7605</v>
      </c>
      <c r="S74" s="160">
        <v>57</v>
      </c>
      <c r="T74" s="159">
        <v>27.1509</v>
      </c>
    </row>
    <row r="75" spans="11:20" ht="12.5" x14ac:dyDescent="0.25">
      <c r="K75" s="55">
        <v>56</v>
      </c>
      <c r="L75" s="155">
        <v>27.32</v>
      </c>
      <c r="M75" s="156">
        <v>56</v>
      </c>
      <c r="N75" s="155">
        <v>32.729999999999997</v>
      </c>
      <c r="P75" s="55">
        <v>58</v>
      </c>
      <c r="Q75" s="55">
        <v>18.819500000000001</v>
      </c>
      <c r="S75" s="160">
        <v>58</v>
      </c>
      <c r="T75" s="159">
        <v>27.331</v>
      </c>
    </row>
    <row r="76" spans="11:20" ht="12.5" x14ac:dyDescent="0.25">
      <c r="K76" s="55">
        <v>57</v>
      </c>
      <c r="L76" s="155">
        <v>26.44</v>
      </c>
      <c r="M76" s="156">
        <v>57</v>
      </c>
      <c r="N76" s="155">
        <v>31.81</v>
      </c>
      <c r="P76" s="55">
        <v>59</v>
      </c>
      <c r="Q76" s="55">
        <v>18.875800000000002</v>
      </c>
      <c r="S76" s="160">
        <v>59</v>
      </c>
      <c r="T76" s="159">
        <v>27.505800000000001</v>
      </c>
    </row>
    <row r="77" spans="11:20" ht="12.5" x14ac:dyDescent="0.25">
      <c r="K77" s="55">
        <v>58</v>
      </c>
      <c r="L77" s="155">
        <v>25.56</v>
      </c>
      <c r="M77" s="156">
        <v>58</v>
      </c>
      <c r="N77" s="155">
        <v>30.88</v>
      </c>
      <c r="P77" s="55">
        <v>60</v>
      </c>
      <c r="Q77" s="55">
        <v>18.929300000000001</v>
      </c>
      <c r="S77" s="160">
        <v>60</v>
      </c>
      <c r="T77" s="159">
        <v>27.675599999999999</v>
      </c>
    </row>
    <row r="78" spans="11:20" ht="12.5" x14ac:dyDescent="0.25">
      <c r="K78" s="55">
        <v>59</v>
      </c>
      <c r="L78" s="155">
        <v>24.69</v>
      </c>
      <c r="M78" s="156">
        <v>59</v>
      </c>
      <c r="N78" s="155">
        <v>29.96</v>
      </c>
      <c r="P78" s="55">
        <v>61</v>
      </c>
      <c r="Q78" s="55">
        <v>18.9803</v>
      </c>
      <c r="S78" s="160">
        <v>61</v>
      </c>
      <c r="T78" s="159">
        <v>27.840399999999999</v>
      </c>
    </row>
    <row r="79" spans="11:20" ht="12.5" x14ac:dyDescent="0.25">
      <c r="K79" s="55">
        <v>60</v>
      </c>
      <c r="L79" s="155">
        <v>23.84</v>
      </c>
      <c r="M79" s="156">
        <v>60</v>
      </c>
      <c r="N79" s="155">
        <v>29.04</v>
      </c>
      <c r="P79" s="55">
        <v>62</v>
      </c>
      <c r="Q79" s="55">
        <v>19.0288</v>
      </c>
      <c r="S79" s="160">
        <v>62</v>
      </c>
      <c r="T79" s="159">
        <v>28.000299999999999</v>
      </c>
    </row>
    <row r="80" spans="11:20" ht="12.5" x14ac:dyDescent="0.25">
      <c r="K80" s="55">
        <v>61</v>
      </c>
      <c r="L80" s="155">
        <v>22.99</v>
      </c>
      <c r="M80" s="156">
        <v>61</v>
      </c>
      <c r="N80" s="155">
        <v>28.13</v>
      </c>
      <c r="P80" s="55">
        <v>63</v>
      </c>
      <c r="Q80" s="55">
        <v>19.075099999999999</v>
      </c>
      <c r="S80" s="160">
        <v>63</v>
      </c>
      <c r="T80" s="159">
        <v>28.1557</v>
      </c>
    </row>
    <row r="81" spans="11:20" ht="12.5" x14ac:dyDescent="0.25">
      <c r="K81" s="55">
        <v>62</v>
      </c>
      <c r="L81" s="155">
        <v>22.15</v>
      </c>
      <c r="M81" s="156">
        <v>62</v>
      </c>
      <c r="N81" s="155">
        <v>27.21</v>
      </c>
      <c r="P81" s="55">
        <v>64</v>
      </c>
      <c r="Q81" s="55">
        <v>19.1191</v>
      </c>
      <c r="S81" s="160">
        <v>64</v>
      </c>
      <c r="T81" s="159">
        <v>28.3065</v>
      </c>
    </row>
    <row r="82" spans="11:20" ht="12.5" x14ac:dyDescent="0.25">
      <c r="K82" s="55">
        <v>63</v>
      </c>
      <c r="L82" s="155">
        <v>21.33</v>
      </c>
      <c r="M82" s="156">
        <v>63</v>
      </c>
      <c r="N82" s="155">
        <v>26.31</v>
      </c>
      <c r="P82" s="55">
        <v>65</v>
      </c>
      <c r="Q82" s="55">
        <v>19.161100000000001</v>
      </c>
      <c r="S82" s="160">
        <v>65</v>
      </c>
      <c r="T82" s="159">
        <v>28.4529</v>
      </c>
    </row>
    <row r="83" spans="11:20" ht="12.5" x14ac:dyDescent="0.25">
      <c r="K83" s="55">
        <v>64</v>
      </c>
      <c r="L83" s="155">
        <v>20.51</v>
      </c>
      <c r="M83" s="156">
        <v>64</v>
      </c>
      <c r="N83" s="155">
        <v>25.4</v>
      </c>
      <c r="P83" s="55">
        <v>66</v>
      </c>
      <c r="Q83" s="55">
        <v>19.201000000000001</v>
      </c>
      <c r="S83" s="160">
        <v>66</v>
      </c>
      <c r="T83" s="159">
        <v>28.594999999999999</v>
      </c>
    </row>
    <row r="84" spans="11:20" ht="12.5" x14ac:dyDescent="0.25">
      <c r="K84" s="55">
        <v>65</v>
      </c>
      <c r="L84" s="155">
        <v>19.7</v>
      </c>
      <c r="M84" s="156">
        <v>65</v>
      </c>
      <c r="N84" s="155">
        <v>24.5</v>
      </c>
      <c r="P84" s="55">
        <v>67</v>
      </c>
      <c r="Q84" s="55">
        <v>19.239100000000001</v>
      </c>
      <c r="S84" s="160">
        <v>67</v>
      </c>
      <c r="T84" s="159">
        <v>28.733000000000001</v>
      </c>
    </row>
    <row r="85" spans="11:20" ht="12.5" x14ac:dyDescent="0.25">
      <c r="K85" s="55">
        <v>66</v>
      </c>
      <c r="L85" s="155">
        <v>18.899999999999999</v>
      </c>
      <c r="M85" s="156">
        <v>66</v>
      </c>
      <c r="N85" s="155">
        <v>23.61</v>
      </c>
      <c r="P85" s="55">
        <v>68</v>
      </c>
      <c r="Q85" s="55">
        <v>19.275300000000001</v>
      </c>
      <c r="S85" s="160">
        <v>68</v>
      </c>
      <c r="T85" s="159">
        <v>28.867000000000001</v>
      </c>
    </row>
    <row r="86" spans="11:20" ht="12.5" x14ac:dyDescent="0.25">
      <c r="K86" s="55">
        <v>67</v>
      </c>
      <c r="L86" s="155">
        <v>18.12</v>
      </c>
      <c r="M86" s="156">
        <v>67</v>
      </c>
      <c r="N86" s="155">
        <v>22.72</v>
      </c>
      <c r="P86" s="55">
        <v>69</v>
      </c>
      <c r="Q86" s="55">
        <v>19.309799999999999</v>
      </c>
      <c r="S86" s="160">
        <v>69</v>
      </c>
      <c r="T86" s="159">
        <v>28.9971</v>
      </c>
    </row>
    <row r="87" spans="11:20" ht="12.5" x14ac:dyDescent="0.25">
      <c r="K87" s="55">
        <v>68</v>
      </c>
      <c r="L87" s="155">
        <v>17.350000000000001</v>
      </c>
      <c r="M87" s="156">
        <v>68</v>
      </c>
      <c r="N87" s="155">
        <v>21.83</v>
      </c>
      <c r="P87" s="55">
        <v>70</v>
      </c>
      <c r="Q87" s="55">
        <v>19.342700000000001</v>
      </c>
      <c r="S87" s="160">
        <v>70</v>
      </c>
      <c r="T87" s="159">
        <v>29.1234</v>
      </c>
    </row>
    <row r="88" spans="11:20" ht="12.5" x14ac:dyDescent="0.25">
      <c r="K88" s="55">
        <v>69</v>
      </c>
      <c r="L88" s="155">
        <v>16.59</v>
      </c>
      <c r="M88" s="156">
        <v>69</v>
      </c>
      <c r="N88" s="155">
        <v>20.96</v>
      </c>
      <c r="P88" s="55">
        <v>71</v>
      </c>
      <c r="Q88" s="55">
        <v>19.373999999999999</v>
      </c>
      <c r="S88" s="160">
        <v>71</v>
      </c>
      <c r="T88" s="159">
        <v>29.245999999999999</v>
      </c>
    </row>
    <row r="89" spans="11:20" ht="12.5" x14ac:dyDescent="0.25">
      <c r="K89" s="55">
        <v>70</v>
      </c>
      <c r="L89" s="155">
        <v>15.84</v>
      </c>
      <c r="M89" s="156">
        <v>70</v>
      </c>
      <c r="N89" s="155">
        <v>20.100000000000001</v>
      </c>
      <c r="P89" s="55">
        <v>72</v>
      </c>
      <c r="Q89" s="55">
        <v>19.4038</v>
      </c>
      <c r="S89" s="160">
        <v>72</v>
      </c>
      <c r="T89" s="159">
        <v>29.365100000000002</v>
      </c>
    </row>
    <row r="90" spans="11:20" ht="12.5" x14ac:dyDescent="0.25">
      <c r="K90" s="55">
        <v>71</v>
      </c>
      <c r="L90" s="155">
        <v>15.11</v>
      </c>
      <c r="M90" s="156">
        <v>71</v>
      </c>
      <c r="N90" s="155">
        <v>19.239999999999998</v>
      </c>
      <c r="P90" s="55">
        <v>73</v>
      </c>
      <c r="Q90" s="55">
        <v>19.432200000000002</v>
      </c>
      <c r="S90" s="160">
        <v>73</v>
      </c>
      <c r="T90" s="159">
        <v>29.480699999999999</v>
      </c>
    </row>
    <row r="91" spans="11:20" ht="12.5" x14ac:dyDescent="0.25">
      <c r="K91" s="55">
        <v>72</v>
      </c>
      <c r="L91" s="155">
        <v>14.38</v>
      </c>
      <c r="M91" s="156">
        <v>72</v>
      </c>
      <c r="N91" s="155">
        <v>18.38</v>
      </c>
      <c r="P91" s="55">
        <v>74</v>
      </c>
      <c r="Q91" s="55">
        <v>19.459199999999999</v>
      </c>
      <c r="S91" s="160">
        <v>74</v>
      </c>
      <c r="T91" s="159">
        <v>29.5929</v>
      </c>
    </row>
    <row r="92" spans="11:20" ht="12.5" x14ac:dyDescent="0.25">
      <c r="K92" s="55">
        <v>73</v>
      </c>
      <c r="L92" s="155">
        <v>13.67</v>
      </c>
      <c r="M92" s="156">
        <v>73</v>
      </c>
      <c r="N92" s="155">
        <v>17.53</v>
      </c>
      <c r="P92" s="55">
        <v>75</v>
      </c>
      <c r="Q92" s="55">
        <v>19.484999999999999</v>
      </c>
      <c r="S92" s="160">
        <v>75</v>
      </c>
      <c r="T92" s="159">
        <v>29.701799999999999</v>
      </c>
    </row>
    <row r="93" spans="11:20" ht="12.5" x14ac:dyDescent="0.25">
      <c r="K93" s="55">
        <v>74</v>
      </c>
      <c r="L93" s="155">
        <v>12.97</v>
      </c>
      <c r="M93" s="156">
        <v>74</v>
      </c>
      <c r="N93" s="155">
        <v>16.690000000000001</v>
      </c>
      <c r="P93" s="55">
        <v>76</v>
      </c>
      <c r="Q93" s="55">
        <v>19.509499999999999</v>
      </c>
      <c r="S93" s="160">
        <v>76</v>
      </c>
      <c r="T93" s="159">
        <v>29.807600000000001</v>
      </c>
    </row>
    <row r="94" spans="11:20" ht="12.5" x14ac:dyDescent="0.25">
      <c r="K94" s="55">
        <v>75</v>
      </c>
      <c r="L94" s="155">
        <v>12.29</v>
      </c>
      <c r="M94" s="156">
        <v>75</v>
      </c>
      <c r="N94" s="155">
        <v>15.86</v>
      </c>
      <c r="P94" s="55">
        <v>77</v>
      </c>
      <c r="Q94" s="55">
        <v>19.532900000000001</v>
      </c>
      <c r="S94" s="160">
        <v>77</v>
      </c>
      <c r="T94" s="159">
        <v>29.910299999999999</v>
      </c>
    </row>
    <row r="95" spans="11:20" ht="12.5" x14ac:dyDescent="0.25">
      <c r="K95" s="55">
        <v>76</v>
      </c>
      <c r="L95" s="155">
        <v>11.62</v>
      </c>
      <c r="M95" s="156">
        <v>76</v>
      </c>
      <c r="N95" s="155">
        <v>15.05</v>
      </c>
      <c r="P95" s="55">
        <v>78</v>
      </c>
      <c r="Q95" s="55">
        <v>19.555099999999999</v>
      </c>
      <c r="S95" s="160">
        <v>78</v>
      </c>
      <c r="T95" s="159">
        <v>30.01</v>
      </c>
    </row>
    <row r="96" spans="11:20" ht="12.5" x14ac:dyDescent="0.25">
      <c r="K96" s="55">
        <v>77</v>
      </c>
      <c r="L96" s="155">
        <v>10.95</v>
      </c>
      <c r="M96" s="156">
        <v>77</v>
      </c>
      <c r="N96" s="155">
        <v>14.24</v>
      </c>
      <c r="P96" s="55">
        <v>79</v>
      </c>
      <c r="Q96" s="55">
        <v>19.5763</v>
      </c>
      <c r="S96" s="160">
        <v>79</v>
      </c>
      <c r="T96" s="159">
        <v>30.1068</v>
      </c>
    </row>
    <row r="97" spans="11:20" ht="12.5" x14ac:dyDescent="0.25">
      <c r="K97" s="55">
        <v>78</v>
      </c>
      <c r="L97" s="155">
        <v>10.31</v>
      </c>
      <c r="M97" s="156">
        <v>78</v>
      </c>
      <c r="N97" s="155">
        <v>13.45</v>
      </c>
      <c r="P97" s="55">
        <v>80</v>
      </c>
      <c r="Q97" s="55">
        <v>19.596499999999999</v>
      </c>
      <c r="S97" s="160">
        <v>80</v>
      </c>
      <c r="T97" s="159">
        <v>30.200800000000001</v>
      </c>
    </row>
    <row r="98" spans="11:20" ht="12.5" x14ac:dyDescent="0.25">
      <c r="K98" s="55">
        <v>79</v>
      </c>
      <c r="L98" s="155">
        <v>9.68</v>
      </c>
      <c r="M98" s="156">
        <v>79</v>
      </c>
      <c r="N98" s="155">
        <v>12.67</v>
      </c>
      <c r="P98" s="55">
        <v>81</v>
      </c>
      <c r="Q98" s="55">
        <v>19.6157</v>
      </c>
      <c r="S98" s="160">
        <v>81</v>
      </c>
      <c r="T98" s="159">
        <v>30.292000000000002</v>
      </c>
    </row>
    <row r="99" spans="11:20" ht="12.5" x14ac:dyDescent="0.25">
      <c r="K99" s="55">
        <v>80</v>
      </c>
      <c r="L99" s="155">
        <v>9.06</v>
      </c>
      <c r="M99" s="156">
        <v>80</v>
      </c>
      <c r="N99" s="155">
        <v>11.91</v>
      </c>
      <c r="P99" s="55">
        <v>82</v>
      </c>
      <c r="Q99" s="55">
        <v>19.634</v>
      </c>
      <c r="S99" s="160">
        <v>82</v>
      </c>
      <c r="T99" s="159">
        <v>30.380600000000001</v>
      </c>
    </row>
    <row r="100" spans="11:20" ht="12.5" x14ac:dyDescent="0.25">
      <c r="K100" s="55">
        <v>81</v>
      </c>
      <c r="L100" s="155">
        <v>8.4700000000000006</v>
      </c>
      <c r="M100" s="156">
        <v>81</v>
      </c>
      <c r="N100" s="155">
        <v>11.18</v>
      </c>
      <c r="P100" s="55">
        <v>83</v>
      </c>
      <c r="Q100" s="55">
        <v>19.651399999999999</v>
      </c>
      <c r="S100" s="160">
        <v>83</v>
      </c>
      <c r="T100" s="159">
        <v>30.4666</v>
      </c>
    </row>
    <row r="101" spans="11:20" ht="12.5" x14ac:dyDescent="0.25">
      <c r="K101" s="55">
        <v>82</v>
      </c>
      <c r="L101" s="155">
        <v>7.9</v>
      </c>
      <c r="M101" s="156">
        <v>82</v>
      </c>
      <c r="N101" s="155">
        <v>10.46</v>
      </c>
      <c r="P101" s="55">
        <v>84</v>
      </c>
      <c r="Q101" s="55">
        <v>19.667999999999999</v>
      </c>
      <c r="S101" s="160">
        <v>84</v>
      </c>
      <c r="T101" s="159">
        <v>30.5501</v>
      </c>
    </row>
    <row r="102" spans="11:20" ht="12.5" x14ac:dyDescent="0.25">
      <c r="K102" s="55">
        <v>83</v>
      </c>
      <c r="L102" s="155">
        <v>7.36</v>
      </c>
      <c r="M102" s="156">
        <v>83</v>
      </c>
      <c r="N102" s="155">
        <v>9.76</v>
      </c>
      <c r="P102" s="55">
        <v>85</v>
      </c>
      <c r="Q102" s="55">
        <v>19.683800000000002</v>
      </c>
      <c r="S102" s="160">
        <v>85</v>
      </c>
      <c r="T102" s="159">
        <v>30.6312</v>
      </c>
    </row>
    <row r="103" spans="11:20" ht="12.5" x14ac:dyDescent="0.25">
      <c r="K103" s="55">
        <v>84</v>
      </c>
      <c r="L103" s="155">
        <v>6.84</v>
      </c>
      <c r="M103" s="156">
        <v>84</v>
      </c>
      <c r="N103" s="155">
        <v>9.09</v>
      </c>
      <c r="P103" s="55">
        <v>86</v>
      </c>
      <c r="Q103" s="55">
        <v>19.698899999999998</v>
      </c>
      <c r="S103" s="160">
        <v>86</v>
      </c>
      <c r="T103" s="159">
        <v>30.709900000000001</v>
      </c>
    </row>
    <row r="104" spans="11:20" ht="12.5" x14ac:dyDescent="0.25">
      <c r="K104" s="55">
        <v>85</v>
      </c>
      <c r="L104" s="155">
        <v>6.35</v>
      </c>
      <c r="M104" s="156">
        <v>85</v>
      </c>
      <c r="N104" s="155">
        <v>8.44</v>
      </c>
    </row>
    <row r="105" spans="11:20" ht="12.5" x14ac:dyDescent="0.25">
      <c r="K105" s="55">
        <v>86</v>
      </c>
      <c r="L105" s="158">
        <v>5.89</v>
      </c>
      <c r="M105" s="156">
        <v>86</v>
      </c>
      <c r="N105" s="155">
        <v>7.83</v>
      </c>
    </row>
    <row r="106" spans="11:20" ht="12.5" x14ac:dyDescent="0.25">
      <c r="K106" s="55">
        <v>87</v>
      </c>
      <c r="L106" s="155">
        <v>5.45</v>
      </c>
      <c r="M106" s="156">
        <v>87</v>
      </c>
      <c r="N106" s="155">
        <v>7.24</v>
      </c>
    </row>
    <row r="107" spans="11:20" ht="12.5" x14ac:dyDescent="0.25">
      <c r="K107" s="55">
        <v>88</v>
      </c>
      <c r="L107" s="155">
        <v>5.05</v>
      </c>
      <c r="M107" s="156">
        <v>88</v>
      </c>
      <c r="N107" s="155">
        <v>6.69</v>
      </c>
    </row>
    <row r="108" spans="11:20" ht="12.5" x14ac:dyDescent="0.25">
      <c r="K108" s="55">
        <v>89</v>
      </c>
      <c r="L108" s="155">
        <v>4.68</v>
      </c>
      <c r="M108" s="156">
        <v>89</v>
      </c>
      <c r="N108" s="155">
        <v>6.16</v>
      </c>
    </row>
    <row r="109" spans="11:20" ht="12.5" x14ac:dyDescent="0.25">
      <c r="K109" s="55">
        <v>90</v>
      </c>
      <c r="L109" s="155">
        <v>4.33</v>
      </c>
      <c r="M109" s="156">
        <v>90</v>
      </c>
      <c r="N109" s="155">
        <v>5.66</v>
      </c>
    </row>
    <row r="110" spans="11:20" ht="12.5" x14ac:dyDescent="0.25">
      <c r="K110" s="55">
        <v>91</v>
      </c>
      <c r="L110" s="155">
        <v>4</v>
      </c>
      <c r="M110" s="156">
        <v>91</v>
      </c>
      <c r="N110" s="155">
        <v>5.19</v>
      </c>
    </row>
    <row r="111" spans="11:20" ht="12.5" x14ac:dyDescent="0.25">
      <c r="K111" s="55">
        <v>92</v>
      </c>
      <c r="L111" s="155">
        <v>3.68</v>
      </c>
      <c r="M111" s="156">
        <v>92</v>
      </c>
      <c r="N111" s="155">
        <v>4.75</v>
      </c>
    </row>
    <row r="112" spans="11:20" ht="12.5" x14ac:dyDescent="0.25">
      <c r="K112" s="55">
        <v>93</v>
      </c>
      <c r="L112" s="155">
        <v>3.39</v>
      </c>
      <c r="M112" s="156">
        <v>93</v>
      </c>
      <c r="N112" s="155">
        <v>4.34</v>
      </c>
    </row>
    <row r="113" spans="11:14" ht="12.5" x14ac:dyDescent="0.25">
      <c r="K113" s="55">
        <v>94</v>
      </c>
      <c r="L113" s="155">
        <v>3.11</v>
      </c>
      <c r="M113" s="156">
        <v>94</v>
      </c>
      <c r="N113" s="155">
        <v>3.96</v>
      </c>
    </row>
    <row r="114" spans="11:14" ht="12.5" x14ac:dyDescent="0.25">
      <c r="K114" s="55">
        <v>95</v>
      </c>
      <c r="L114" s="155">
        <v>2.86</v>
      </c>
      <c r="M114" s="156">
        <v>95</v>
      </c>
      <c r="N114" s="155">
        <v>3.61</v>
      </c>
    </row>
    <row r="115" spans="11:14" ht="12.5" x14ac:dyDescent="0.25">
      <c r="K115" s="55">
        <v>96</v>
      </c>
      <c r="L115" s="155">
        <v>2.62</v>
      </c>
      <c r="M115" s="156">
        <v>96</v>
      </c>
      <c r="N115" s="155">
        <v>3.3</v>
      </c>
    </row>
    <row r="116" spans="11:14" ht="12.5" x14ac:dyDescent="0.25">
      <c r="K116" s="55">
        <v>97</v>
      </c>
      <c r="L116" s="155">
        <v>2.4</v>
      </c>
      <c r="M116" s="156">
        <v>97</v>
      </c>
      <c r="N116" s="155">
        <v>3.02</v>
      </c>
    </row>
    <row r="117" spans="11:14" ht="12.5" x14ac:dyDescent="0.25">
      <c r="K117" s="55">
        <v>98</v>
      </c>
      <c r="L117" s="155">
        <v>2.19</v>
      </c>
      <c r="M117" s="156">
        <v>98</v>
      </c>
      <c r="N117" s="155">
        <v>2.76</v>
      </c>
    </row>
    <row r="118" spans="11:14" ht="12.5" x14ac:dyDescent="0.25">
      <c r="K118" s="55">
        <v>99</v>
      </c>
      <c r="L118" s="155">
        <v>2</v>
      </c>
      <c r="M118" s="156">
        <v>99</v>
      </c>
      <c r="N118" s="155">
        <v>2.5299999999999998</v>
      </c>
    </row>
    <row r="119" spans="11:14" ht="12.5" x14ac:dyDescent="0.25">
      <c r="K119" s="55">
        <v>100</v>
      </c>
      <c r="L119" s="155">
        <v>1.82</v>
      </c>
      <c r="M119" s="156">
        <v>100</v>
      </c>
      <c r="N119" s="155">
        <v>2.31</v>
      </c>
    </row>
    <row r="120" spans="11:14" ht="15.75" customHeight="1" x14ac:dyDescent="0.25">
      <c r="K120" s="55">
        <v>101</v>
      </c>
      <c r="L120" s="155">
        <v>1.66</v>
      </c>
      <c r="M120" s="156">
        <v>101</v>
      </c>
      <c r="N120" s="155">
        <v>2.12</v>
      </c>
    </row>
    <row r="121" spans="11:14" ht="15.75" customHeight="1" x14ac:dyDescent="0.25">
      <c r="K121" s="55">
        <v>102</v>
      </c>
      <c r="L121" s="155">
        <v>1.51</v>
      </c>
      <c r="M121" s="156">
        <v>102</v>
      </c>
      <c r="N121" s="155">
        <v>1.94</v>
      </c>
    </row>
    <row r="122" spans="11:14" ht="15.75" customHeight="1" x14ac:dyDescent="0.25">
      <c r="K122" s="55">
        <v>103</v>
      </c>
      <c r="L122" s="155">
        <v>1.37</v>
      </c>
      <c r="M122" s="156">
        <v>103</v>
      </c>
      <c r="N122" s="155">
        <v>1.78</v>
      </c>
    </row>
    <row r="123" spans="11:14" ht="15.75" customHeight="1" x14ac:dyDescent="0.25">
      <c r="K123" s="55">
        <v>104</v>
      </c>
      <c r="L123" s="155">
        <v>1.24</v>
      </c>
      <c r="M123" s="156">
        <v>104</v>
      </c>
      <c r="N123" s="155">
        <v>1.63</v>
      </c>
    </row>
    <row r="124" spans="11:14" ht="15.75" customHeight="1" x14ac:dyDescent="0.25">
      <c r="K124" s="55">
        <v>105</v>
      </c>
      <c r="L124" s="155">
        <v>1.1299999999999999</v>
      </c>
      <c r="M124" s="156">
        <v>105</v>
      </c>
      <c r="N124" s="155">
        <v>1.49</v>
      </c>
    </row>
  </sheetData>
  <sheetProtection algorithmName="SHA-512" hashValue="nZduhy1mhhnJ6RpUBO4ULarr4/In/0J7UyR5nea0NAQbEaV47ioZ758bVlLzDEfK9qMT7xJHT+Kcb8Yf9DMHZg==" saltValue="v37XMScqfKqUx6PQV8dRzQ==" spinCount="100000" sheet="1" objects="1" formatCells="0" formatColumns="0" formatRows="0" insertColumns="0" insertRows="0" insertHyperlinks="0" deleteColumns="0" deleteRows="0" sort="0" autoFilter="0" pivotTables="0"/>
  <mergeCells count="18">
    <mergeCell ref="K14:L14"/>
    <mergeCell ref="B22:C22"/>
    <mergeCell ref="B23:C23"/>
    <mergeCell ref="B10:D10"/>
    <mergeCell ref="B7:D7"/>
    <mergeCell ref="B8:D8"/>
    <mergeCell ref="B9:D9"/>
    <mergeCell ref="B20:C20"/>
    <mergeCell ref="B21:C21"/>
    <mergeCell ref="K13:L13"/>
    <mergeCell ref="K10:L10"/>
    <mergeCell ref="K11:L11"/>
    <mergeCell ref="K9:L9"/>
    <mergeCell ref="K3:L3"/>
    <mergeCell ref="K6:L6"/>
    <mergeCell ref="K7:L7"/>
    <mergeCell ref="K8:L8"/>
    <mergeCell ref="K12:L12"/>
  </mergeCells>
  <phoneticPr fontId="7"/>
  <dataValidations disablePrompts="1" count="4">
    <dataValidation type="list" allowBlank="1" sqref="M6" xr:uid="{00000000-0002-0000-0400-000000000000}">
      <formula1>"男性,女性"</formula1>
    </dataValidation>
    <dataValidation type="list" allowBlank="1" showInputMessage="1" showErrorMessage="1" sqref="M3" xr:uid="{00000000-0002-0000-0400-000001000000}">
      <formula1>"5,3"</formula1>
    </dataValidation>
    <dataValidation type="list" allowBlank="1" showInputMessage="1" showErrorMessage="1" sqref="G4 G17" xr:uid="{D11CB774-B7BC-48F3-BD0D-B242BA641AE6}">
      <formula1>"控除なし, 控除あり"</formula1>
    </dataValidation>
    <dataValidation type="list" allowBlank="1" showInputMessage="1" showErrorMessage="1" sqref="M10" xr:uid="{38776D47-5F08-468E-8AB9-B48FDC2FD80C}">
      <formula1>"切り下げ, 四捨五入, 切り上げ"</formula1>
    </dataValidation>
  </dataValidations>
  <pageMargins left="0.7" right="0.7" top="0.75" bottom="0.75" header="0.3" footer="0.3"/>
  <pageSetup paperSize="9" orientation="portrait" r:id="rId1"/>
  <headerFooter>
    <oddHeader>&amp;C&amp;"ＭＳ Ｐゴシック,斜体"&amp;18逸失利益</oddHeader>
    <oddFooter>&amp;C&amp;G</oddFooter>
  </headerFooter>
  <ignoredErrors>
    <ignoredError sqref="E17:F17 E4:F4 B4 B17 H17 H4 M14 M8:M9 M11:M12" unlockedFormula="1"/>
  </ignoredError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outlinePr summaryBelow="0" summaryRight="0"/>
  </sheetPr>
  <dimension ref="A1:F11"/>
  <sheetViews>
    <sheetView zoomScaleNormal="100" workbookViewId="0">
      <selection activeCell="C5" sqref="C5"/>
    </sheetView>
  </sheetViews>
  <sheetFormatPr defaultColWidth="14.453125" defaultRowHeight="15.75" customHeight="1" x14ac:dyDescent="0.25"/>
  <cols>
    <col min="1" max="1" width="5.7265625" style="13" customWidth="1"/>
  </cols>
  <sheetData>
    <row r="1" spans="2:6" s="13" customFormat="1" ht="15.75" customHeight="1" x14ac:dyDescent="0.25"/>
    <row r="2" spans="2:6" ht="15.75" customHeight="1" x14ac:dyDescent="0.25">
      <c r="B2" s="29" t="s">
        <v>285</v>
      </c>
      <c r="C2" s="4"/>
      <c r="D2" s="4"/>
      <c r="E2" s="4"/>
    </row>
    <row r="3" spans="2:6" ht="15.75" customHeight="1" x14ac:dyDescent="0.25">
      <c r="B3" s="10" t="s">
        <v>8</v>
      </c>
      <c r="C3" s="9">
        <f>慰謝料_入院雑費!E3</f>
        <v>0</v>
      </c>
    </row>
    <row r="4" spans="2:6" ht="15.75" customHeight="1" x14ac:dyDescent="0.25">
      <c r="B4" s="10" t="s">
        <v>21</v>
      </c>
      <c r="C4" s="9">
        <f>慰謝料_入院雑費!E4</f>
        <v>0</v>
      </c>
    </row>
    <row r="5" spans="2:6" ht="15.75" customHeight="1" x14ac:dyDescent="0.25">
      <c r="B5" s="10" t="s">
        <v>91</v>
      </c>
      <c r="C5" s="2"/>
    </row>
    <row r="7" spans="2:6" ht="15.75" customHeight="1" x14ac:dyDescent="0.25">
      <c r="B7" s="14"/>
      <c r="C7" s="1" t="s">
        <v>92</v>
      </c>
      <c r="D7" s="1" t="s">
        <v>93</v>
      </c>
      <c r="E7" s="1" t="s">
        <v>94</v>
      </c>
    </row>
    <row r="8" spans="2:6" ht="15.75" customHeight="1" x14ac:dyDescent="0.25">
      <c r="B8" s="10" t="s">
        <v>95</v>
      </c>
      <c r="C8" s="37">
        <v>6500</v>
      </c>
      <c r="D8" s="11"/>
      <c r="E8" s="38">
        <f>IF(D8="認定する",C3*C8,0)</f>
        <v>0</v>
      </c>
    </row>
    <row r="9" spans="2:6" ht="15.75" customHeight="1" x14ac:dyDescent="0.25">
      <c r="B9" s="10" t="s">
        <v>96</v>
      </c>
      <c r="C9" s="37">
        <v>3300</v>
      </c>
      <c r="D9" s="11"/>
      <c r="E9" s="38">
        <f>IF(D9="認定する",C4*C9,0)</f>
        <v>0</v>
      </c>
    </row>
    <row r="10" spans="2:6" ht="15.75" customHeight="1" x14ac:dyDescent="0.25">
      <c r="B10" s="10" t="s">
        <v>98</v>
      </c>
      <c r="C10" s="2"/>
      <c r="D10" s="11"/>
      <c r="E10" s="38">
        <f>IF(D10="認定する",C5*C10,0)</f>
        <v>0</v>
      </c>
    </row>
    <row r="11" spans="2:6" ht="15.75" customHeight="1" x14ac:dyDescent="0.25">
      <c r="B11" s="198" t="s">
        <v>7</v>
      </c>
      <c r="C11" s="199"/>
      <c r="D11" s="200"/>
      <c r="E11" s="39">
        <f>SUM(E8:E10)</f>
        <v>0</v>
      </c>
      <c r="F11" s="29" t="s">
        <v>266</v>
      </c>
    </row>
  </sheetData>
  <mergeCells count="1">
    <mergeCell ref="B11:D11"/>
  </mergeCells>
  <phoneticPr fontId="7"/>
  <dataValidations disablePrompts="1" count="1">
    <dataValidation type="list" allowBlank="1" sqref="D8:D10" xr:uid="{00000000-0002-0000-0500-000000000000}">
      <formula1>"認定する, 認定しない"</formula1>
    </dataValidation>
  </dataValidations>
  <pageMargins left="0.7" right="0.7" top="0.75" bottom="0.75" header="0.3" footer="0.3"/>
  <pageSetup paperSize="9" orientation="portrait" r:id="rId1"/>
  <headerFooter>
    <oddHeader>&amp;C&amp;"ＭＳ Ｐゴシック,斜体"&amp;18付添看護費</oddHeader>
    <oddFooter>&amp;C&amp;G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outlinePr summaryBelow="0" summaryRight="0"/>
  </sheetPr>
  <dimension ref="A1:J8"/>
  <sheetViews>
    <sheetView zoomScaleNormal="100" workbookViewId="0">
      <selection activeCell="C4" sqref="C4"/>
    </sheetView>
  </sheetViews>
  <sheetFormatPr defaultColWidth="14.453125" defaultRowHeight="15.75" customHeight="1" x14ac:dyDescent="0.25"/>
  <cols>
    <col min="1" max="1" width="4.26953125" style="13" customWidth="1"/>
    <col min="2" max="2" width="21.26953125" bestFit="1" customWidth="1"/>
    <col min="8" max="8" width="17.26953125" customWidth="1"/>
  </cols>
  <sheetData>
    <row r="1" spans="2:10" s="13" customFormat="1" ht="15.75" customHeight="1" x14ac:dyDescent="0.25"/>
    <row r="2" spans="2:10" s="13" customFormat="1" ht="15.75" customHeight="1" x14ac:dyDescent="0.25">
      <c r="B2" s="35" t="s">
        <v>286</v>
      </c>
    </row>
    <row r="3" spans="2:10" ht="15.75" customHeight="1" x14ac:dyDescent="0.25">
      <c r="B3" s="6"/>
      <c r="C3" s="1" t="s">
        <v>99</v>
      </c>
      <c r="D3" s="1" t="s">
        <v>100</v>
      </c>
      <c r="E3" s="1" t="s">
        <v>7</v>
      </c>
      <c r="G3" s="189" t="s">
        <v>353</v>
      </c>
      <c r="H3" s="190"/>
      <c r="I3" s="57">
        <v>5</v>
      </c>
      <c r="J3" s="112" t="s">
        <v>345</v>
      </c>
    </row>
    <row r="4" spans="2:10" ht="15.75" customHeight="1" x14ac:dyDescent="0.25">
      <c r="B4" s="49" t="s">
        <v>340</v>
      </c>
      <c r="C4" s="11"/>
      <c r="D4" s="11"/>
      <c r="E4" s="201"/>
    </row>
    <row r="5" spans="2:10" s="13" customFormat="1" ht="15.75" customHeight="1" x14ac:dyDescent="0.25">
      <c r="B5" s="49" t="s">
        <v>341</v>
      </c>
      <c r="C5" s="50">
        <f>C4*12</f>
        <v>0</v>
      </c>
      <c r="D5" s="50">
        <f>D4*12</f>
        <v>0</v>
      </c>
      <c r="E5" s="202"/>
    </row>
    <row r="6" spans="2:10" ht="15.5" customHeight="1" x14ac:dyDescent="0.25">
      <c r="B6" s="45" t="s">
        <v>339</v>
      </c>
      <c r="C6" s="44"/>
      <c r="D6" s="44"/>
      <c r="E6" s="202"/>
    </row>
    <row r="7" spans="2:10" ht="15.75" customHeight="1" x14ac:dyDescent="0.25">
      <c r="B7" s="10" t="s">
        <v>64</v>
      </c>
      <c r="C7" s="9">
        <f>IFERROR(IF($I$3=3,VLOOKUP(C6,逸失利益!$S$18:$T$103,2,0),VLOOKUP(C6,逸失利益!$P$18:$Q$103,2,0)),0)</f>
        <v>0</v>
      </c>
      <c r="D7" s="9">
        <f>IFERROR(IF($I$3=3,VLOOKUP(D6,逸失利益!$S$18:$T$103,2,0),VLOOKUP(D6,逸失利益!$P$18:$Q$103,2,0)),0)</f>
        <v>0</v>
      </c>
      <c r="E7" s="203"/>
    </row>
    <row r="8" spans="2:10" ht="15.75" customHeight="1" x14ac:dyDescent="0.25">
      <c r="B8" s="10" t="s">
        <v>101</v>
      </c>
      <c r="C8" s="9">
        <f>C5*365*C7</f>
        <v>0</v>
      </c>
      <c r="D8" s="9">
        <f>D5*365*D7</f>
        <v>0</v>
      </c>
      <c r="E8" s="9">
        <f>SUM(C8:D8)</f>
        <v>0</v>
      </c>
    </row>
  </sheetData>
  <mergeCells count="2">
    <mergeCell ref="E4:E7"/>
    <mergeCell ref="G3:H3"/>
  </mergeCells>
  <phoneticPr fontId="7"/>
  <dataValidations count="1">
    <dataValidation type="list" allowBlank="1" showInputMessage="1" showErrorMessage="1" sqref="I3" xr:uid="{4917F0DA-6A60-4801-8E0F-BD62B040F1AD}">
      <formula1>"5,3"</formula1>
    </dataValidation>
  </dataValidations>
  <pageMargins left="0.7" right="0.7" top="0.75" bottom="0.75" header="0.3" footer="0.3"/>
  <pageSetup paperSize="9" orientation="portrait" r:id="rId1"/>
  <headerFooter>
    <oddHeader>&amp;C&amp;"ＭＳ Ｐゴシック,斜体"&amp;18将来介護費</oddHeader>
    <oddFooter>&amp;C&amp;G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outlinePr summaryBelow="0" summaryRight="0"/>
  </sheetPr>
  <dimension ref="A1:D18"/>
  <sheetViews>
    <sheetView zoomScaleNormal="100" workbookViewId="0">
      <selection activeCell="D3" sqref="D3"/>
    </sheetView>
  </sheetViews>
  <sheetFormatPr defaultColWidth="14.453125" defaultRowHeight="15.75" customHeight="1" x14ac:dyDescent="0.25"/>
  <cols>
    <col min="1" max="1" width="3.7265625" style="13" customWidth="1"/>
    <col min="2" max="2" width="17.7265625" bestFit="1" customWidth="1"/>
    <col min="3" max="3" width="29.7265625" customWidth="1"/>
    <col min="4" max="4" width="10.26953125" customWidth="1"/>
  </cols>
  <sheetData>
    <row r="1" spans="2:4" s="13" customFormat="1" ht="15.75" customHeight="1" x14ac:dyDescent="0.25"/>
    <row r="2" spans="2:4" ht="15.75" customHeight="1" x14ac:dyDescent="0.25">
      <c r="B2" s="3" t="s">
        <v>102</v>
      </c>
      <c r="C2" s="40" t="s">
        <v>287</v>
      </c>
      <c r="D2" s="42" t="s">
        <v>0</v>
      </c>
    </row>
    <row r="3" spans="2:4" ht="15.75" customHeight="1" x14ac:dyDescent="0.25">
      <c r="B3" s="6" t="s">
        <v>103</v>
      </c>
      <c r="C3" s="9"/>
      <c r="D3" s="41"/>
    </row>
    <row r="4" spans="2:4" ht="15.75" customHeight="1" x14ac:dyDescent="0.25">
      <c r="B4" s="6" t="s">
        <v>104</v>
      </c>
      <c r="C4" s="9"/>
      <c r="D4" s="12"/>
    </row>
    <row r="5" spans="2:4" ht="15.75" customHeight="1" x14ac:dyDescent="0.25">
      <c r="B5" s="6" t="s">
        <v>105</v>
      </c>
      <c r="C5" s="7" t="s">
        <v>7</v>
      </c>
      <c r="D5" s="8">
        <f>SUM(D6:D12)</f>
        <v>0</v>
      </c>
    </row>
    <row r="6" spans="2:4" ht="15.75" customHeight="1" x14ac:dyDescent="0.25">
      <c r="B6" s="9"/>
      <c r="C6" s="6" t="s">
        <v>106</v>
      </c>
      <c r="D6" s="12"/>
    </row>
    <row r="7" spans="2:4" ht="15.75" customHeight="1" x14ac:dyDescent="0.25">
      <c r="B7" s="9"/>
      <c r="C7" s="6" t="s">
        <v>107</v>
      </c>
      <c r="D7" s="12"/>
    </row>
    <row r="8" spans="2:4" ht="15.75" customHeight="1" x14ac:dyDescent="0.25">
      <c r="B8" s="9"/>
      <c r="C8" s="6" t="s">
        <v>108</v>
      </c>
      <c r="D8" s="12"/>
    </row>
    <row r="9" spans="2:4" ht="15.75" customHeight="1" x14ac:dyDescent="0.25">
      <c r="B9" s="9"/>
      <c r="C9" s="6" t="s">
        <v>109</v>
      </c>
      <c r="D9" s="12"/>
    </row>
    <row r="10" spans="2:4" ht="15.75" customHeight="1" x14ac:dyDescent="0.25">
      <c r="B10" s="9"/>
      <c r="C10" s="6" t="s">
        <v>110</v>
      </c>
      <c r="D10" s="12"/>
    </row>
    <row r="11" spans="2:4" ht="15.75" customHeight="1" x14ac:dyDescent="0.25">
      <c r="B11" s="9"/>
      <c r="C11" s="6" t="s">
        <v>111</v>
      </c>
      <c r="D11" s="12"/>
    </row>
    <row r="12" spans="2:4" ht="15.75" customHeight="1" x14ac:dyDescent="0.25">
      <c r="B12" s="9"/>
      <c r="C12" s="6" t="s">
        <v>112</v>
      </c>
      <c r="D12" s="12"/>
    </row>
    <row r="13" spans="2:4" ht="15.75" customHeight="1" x14ac:dyDescent="0.25">
      <c r="B13" s="6" t="s">
        <v>113</v>
      </c>
      <c r="C13" s="9"/>
      <c r="D13" s="12"/>
    </row>
    <row r="14" spans="2:4" ht="15.75" customHeight="1" x14ac:dyDescent="0.25">
      <c r="B14" s="36" t="s">
        <v>288</v>
      </c>
      <c r="C14" s="9"/>
      <c r="D14" s="12"/>
    </row>
    <row r="15" spans="2:4" ht="15.75" customHeight="1" x14ac:dyDescent="0.25">
      <c r="B15" s="6" t="s">
        <v>114</v>
      </c>
      <c r="C15" s="9"/>
      <c r="D15" s="12"/>
    </row>
    <row r="16" spans="2:4" ht="15.75" customHeight="1" x14ac:dyDescent="0.25">
      <c r="B16" s="6" t="s">
        <v>115</v>
      </c>
      <c r="C16" s="9"/>
      <c r="D16" s="12"/>
    </row>
    <row r="17" spans="2:4" ht="15.75" customHeight="1" x14ac:dyDescent="0.25">
      <c r="B17" s="36" t="s">
        <v>289</v>
      </c>
      <c r="C17" s="9"/>
      <c r="D17" s="12"/>
    </row>
    <row r="18" spans="2:4" ht="15.75" customHeight="1" x14ac:dyDescent="0.25">
      <c r="B18" s="7" t="s">
        <v>7</v>
      </c>
      <c r="C18" s="15"/>
      <c r="D18" s="8">
        <f>SUM(D3:D5)+SUM(D13:D17)</f>
        <v>0</v>
      </c>
    </row>
  </sheetData>
  <phoneticPr fontId="7"/>
  <pageMargins left="0.7" right="0.7" top="0.75" bottom="0.75" header="0.3" footer="0.3"/>
  <pageSetup paperSize="9" orientation="portrait" r:id="rId1"/>
  <headerFooter>
    <oddHeader>&amp;C&amp;"ＭＳ Ｐゴシック,斜体"&amp;18物損被害</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outlinePr summaryBelow="0" summaryRight="0"/>
  </sheetPr>
  <dimension ref="A1:E1000"/>
  <sheetViews>
    <sheetView zoomScaleNormal="100" workbookViewId="0">
      <selection activeCell="D20" sqref="D20"/>
    </sheetView>
  </sheetViews>
  <sheetFormatPr defaultColWidth="14.453125" defaultRowHeight="15.75" customHeight="1" x14ac:dyDescent="0.25"/>
  <cols>
    <col min="1" max="2" width="7.26953125" customWidth="1"/>
    <col min="3" max="3" width="80.7265625" customWidth="1"/>
    <col min="4" max="4" width="16.7265625" bestFit="1" customWidth="1"/>
    <col min="5" max="5" width="15.453125" customWidth="1"/>
  </cols>
  <sheetData>
    <row r="1" spans="1:5" ht="15.75" customHeight="1" x14ac:dyDescent="0.55000000000000004">
      <c r="A1" s="16" t="s">
        <v>116</v>
      </c>
      <c r="B1" s="17" t="s">
        <v>117</v>
      </c>
      <c r="C1" s="18" t="s">
        <v>118</v>
      </c>
      <c r="D1" s="17" t="s">
        <v>119</v>
      </c>
      <c r="E1" s="17" t="s">
        <v>62</v>
      </c>
    </row>
    <row r="2" spans="1:5" ht="15.75" customHeight="1" x14ac:dyDescent="0.55000000000000004">
      <c r="A2" s="19">
        <v>1</v>
      </c>
      <c r="B2" s="20">
        <v>1</v>
      </c>
      <c r="C2" s="21" t="s">
        <v>120</v>
      </c>
      <c r="D2" s="20">
        <v>4000</v>
      </c>
      <c r="E2" s="20">
        <v>100</v>
      </c>
    </row>
    <row r="3" spans="1:5" ht="15.75" customHeight="1" x14ac:dyDescent="0.55000000000000004">
      <c r="A3" s="22">
        <v>1</v>
      </c>
      <c r="B3" s="22">
        <v>2</v>
      </c>
      <c r="C3" s="23" t="s">
        <v>121</v>
      </c>
      <c r="D3" s="22">
        <v>4000</v>
      </c>
      <c r="E3" s="22">
        <v>100</v>
      </c>
    </row>
    <row r="4" spans="1:5" ht="15.75" customHeight="1" x14ac:dyDescent="0.55000000000000004">
      <c r="A4" s="22">
        <v>2</v>
      </c>
      <c r="B4" s="22">
        <v>1</v>
      </c>
      <c r="C4" s="23" t="s">
        <v>122</v>
      </c>
      <c r="D4" s="22">
        <v>3000</v>
      </c>
      <c r="E4" s="22">
        <v>100</v>
      </c>
    </row>
    <row r="5" spans="1:5" ht="15.75" customHeight="1" x14ac:dyDescent="0.55000000000000004">
      <c r="A5" s="19">
        <v>2</v>
      </c>
      <c r="B5" s="20">
        <v>2</v>
      </c>
      <c r="C5" s="21" t="s">
        <v>123</v>
      </c>
      <c r="D5" s="20">
        <v>3000</v>
      </c>
      <c r="E5" s="20">
        <v>100</v>
      </c>
    </row>
    <row r="6" spans="1:5" ht="15.75" customHeight="1" x14ac:dyDescent="0.55000000000000004">
      <c r="A6" s="19">
        <v>1</v>
      </c>
      <c r="B6" s="20">
        <v>1</v>
      </c>
      <c r="C6" s="21" t="s">
        <v>124</v>
      </c>
      <c r="D6" s="20">
        <v>3000</v>
      </c>
      <c r="E6" s="20">
        <v>100</v>
      </c>
    </row>
    <row r="7" spans="1:5" ht="15.75" customHeight="1" x14ac:dyDescent="0.55000000000000004">
      <c r="A7" s="22">
        <v>1</v>
      </c>
      <c r="B7" s="22">
        <v>2</v>
      </c>
      <c r="C7" s="23" t="s">
        <v>125</v>
      </c>
      <c r="D7" s="22">
        <v>3000</v>
      </c>
      <c r="E7" s="22">
        <v>100</v>
      </c>
    </row>
    <row r="8" spans="1:5" ht="15.75" customHeight="1" x14ac:dyDescent="0.55000000000000004">
      <c r="A8" s="22">
        <v>1</v>
      </c>
      <c r="B8" s="22">
        <v>3</v>
      </c>
      <c r="C8" s="23" t="s">
        <v>126</v>
      </c>
      <c r="D8" s="22">
        <v>3000</v>
      </c>
      <c r="E8" s="22">
        <v>100</v>
      </c>
    </row>
    <row r="9" spans="1:5" ht="15.75" customHeight="1" x14ac:dyDescent="0.55000000000000004">
      <c r="A9" s="22">
        <v>1</v>
      </c>
      <c r="B9" s="22">
        <v>4</v>
      </c>
      <c r="C9" s="23" t="s">
        <v>127</v>
      </c>
      <c r="D9" s="22">
        <v>3000</v>
      </c>
      <c r="E9" s="22">
        <v>100</v>
      </c>
    </row>
    <row r="10" spans="1:5" ht="15.75" customHeight="1" x14ac:dyDescent="0.55000000000000004">
      <c r="A10" s="22">
        <v>1</v>
      </c>
      <c r="B10" s="22">
        <v>5</v>
      </c>
      <c r="C10" s="23" t="s">
        <v>128</v>
      </c>
      <c r="D10" s="22">
        <v>3000</v>
      </c>
      <c r="E10" s="22">
        <v>100</v>
      </c>
    </row>
    <row r="11" spans="1:5" ht="15.75" customHeight="1" x14ac:dyDescent="0.55000000000000004">
      <c r="A11" s="19">
        <v>1</v>
      </c>
      <c r="B11" s="20">
        <v>6</v>
      </c>
      <c r="C11" s="21" t="s">
        <v>129</v>
      </c>
      <c r="D11" s="20">
        <v>3000</v>
      </c>
      <c r="E11" s="20">
        <v>100</v>
      </c>
    </row>
    <row r="12" spans="1:5" ht="15.75" customHeight="1" x14ac:dyDescent="0.55000000000000004">
      <c r="A12" s="19">
        <v>2</v>
      </c>
      <c r="B12" s="20">
        <v>1</v>
      </c>
      <c r="C12" s="21" t="s">
        <v>130</v>
      </c>
      <c r="D12" s="20">
        <v>2590</v>
      </c>
      <c r="E12" s="20">
        <v>100</v>
      </c>
    </row>
    <row r="13" spans="1:5" ht="15.75" customHeight="1" x14ac:dyDescent="0.55000000000000004">
      <c r="A13" s="22">
        <v>2</v>
      </c>
      <c r="B13" s="22">
        <v>2</v>
      </c>
      <c r="C13" s="23" t="s">
        <v>131</v>
      </c>
      <c r="D13" s="22">
        <v>2590</v>
      </c>
      <c r="E13" s="22">
        <v>100</v>
      </c>
    </row>
    <row r="14" spans="1:5" ht="15.75" customHeight="1" x14ac:dyDescent="0.55000000000000004">
      <c r="A14" s="22">
        <v>2</v>
      </c>
      <c r="B14" s="22">
        <v>3</v>
      </c>
      <c r="C14" s="23" t="s">
        <v>132</v>
      </c>
      <c r="D14" s="22">
        <v>2590</v>
      </c>
      <c r="E14" s="22">
        <v>100</v>
      </c>
    </row>
    <row r="15" spans="1:5" ht="15.75" customHeight="1" x14ac:dyDescent="0.55000000000000004">
      <c r="A15" s="19">
        <v>2</v>
      </c>
      <c r="B15" s="20">
        <v>4</v>
      </c>
      <c r="C15" s="21" t="s">
        <v>133</v>
      </c>
      <c r="D15" s="20">
        <v>2590</v>
      </c>
      <c r="E15" s="20">
        <v>100</v>
      </c>
    </row>
    <row r="16" spans="1:5" ht="15.75" customHeight="1" x14ac:dyDescent="0.55000000000000004">
      <c r="A16" s="19">
        <v>3</v>
      </c>
      <c r="B16" s="20">
        <v>1</v>
      </c>
      <c r="C16" s="21" t="s">
        <v>134</v>
      </c>
      <c r="D16" s="20">
        <v>2219</v>
      </c>
      <c r="E16" s="20">
        <v>100</v>
      </c>
    </row>
    <row r="17" spans="1:5" ht="15.75" customHeight="1" x14ac:dyDescent="0.55000000000000004">
      <c r="A17" s="22">
        <v>3</v>
      </c>
      <c r="B17" s="22">
        <v>2</v>
      </c>
      <c r="C17" s="23" t="s">
        <v>135</v>
      </c>
      <c r="D17" s="22">
        <v>2219</v>
      </c>
      <c r="E17" s="22">
        <v>100</v>
      </c>
    </row>
    <row r="18" spans="1:5" ht="15.75" customHeight="1" x14ac:dyDescent="0.55000000000000004">
      <c r="A18" s="22">
        <v>3</v>
      </c>
      <c r="B18" s="22">
        <v>3</v>
      </c>
      <c r="C18" s="23" t="s">
        <v>136</v>
      </c>
      <c r="D18" s="22">
        <v>2219</v>
      </c>
      <c r="E18" s="22">
        <v>100</v>
      </c>
    </row>
    <row r="19" spans="1:5" ht="15.75" customHeight="1" x14ac:dyDescent="0.55000000000000004">
      <c r="A19" s="22">
        <v>3</v>
      </c>
      <c r="B19" s="22">
        <v>4</v>
      </c>
      <c r="C19" s="23" t="s">
        <v>137</v>
      </c>
      <c r="D19" s="22">
        <v>2219</v>
      </c>
      <c r="E19" s="22">
        <v>100</v>
      </c>
    </row>
    <row r="20" spans="1:5" ht="15.75" customHeight="1" x14ac:dyDescent="0.55000000000000004">
      <c r="A20" s="19">
        <v>3</v>
      </c>
      <c r="B20" s="20">
        <v>5</v>
      </c>
      <c r="C20" s="21" t="s">
        <v>138</v>
      </c>
      <c r="D20" s="20">
        <v>2219</v>
      </c>
      <c r="E20" s="20">
        <v>100</v>
      </c>
    </row>
    <row r="21" spans="1:5" ht="15.75" customHeight="1" x14ac:dyDescent="0.55000000000000004">
      <c r="A21" s="19">
        <v>4</v>
      </c>
      <c r="B21" s="20">
        <v>1</v>
      </c>
      <c r="C21" s="21" t="s">
        <v>139</v>
      </c>
      <c r="D21" s="20">
        <v>1889</v>
      </c>
      <c r="E21" s="20">
        <v>92</v>
      </c>
    </row>
    <row r="22" spans="1:5" ht="15.75" customHeight="1" x14ac:dyDescent="0.55000000000000004">
      <c r="A22" s="22">
        <v>4</v>
      </c>
      <c r="B22" s="22">
        <v>2</v>
      </c>
      <c r="C22" s="23" t="s">
        <v>140</v>
      </c>
      <c r="D22" s="22">
        <v>1889</v>
      </c>
      <c r="E22" s="22">
        <v>92</v>
      </c>
    </row>
    <row r="23" spans="1:5" ht="15.75" customHeight="1" x14ac:dyDescent="0.55000000000000004">
      <c r="A23" s="22">
        <v>4</v>
      </c>
      <c r="B23" s="22">
        <v>3</v>
      </c>
      <c r="C23" s="23" t="s">
        <v>141</v>
      </c>
      <c r="D23" s="22">
        <v>1889</v>
      </c>
      <c r="E23" s="22">
        <v>92</v>
      </c>
    </row>
    <row r="24" spans="1:5" ht="15.75" customHeight="1" x14ac:dyDescent="0.55000000000000004">
      <c r="A24" s="22">
        <v>4</v>
      </c>
      <c r="B24" s="22">
        <v>4</v>
      </c>
      <c r="C24" s="23" t="s">
        <v>142</v>
      </c>
      <c r="D24" s="22">
        <v>1889</v>
      </c>
      <c r="E24" s="22">
        <v>92</v>
      </c>
    </row>
    <row r="25" spans="1:5" ht="15.75" customHeight="1" x14ac:dyDescent="0.55000000000000004">
      <c r="A25" s="22">
        <v>4</v>
      </c>
      <c r="B25" s="22">
        <v>5</v>
      </c>
      <c r="C25" s="23" t="s">
        <v>143</v>
      </c>
      <c r="D25" s="22">
        <v>1889</v>
      </c>
      <c r="E25" s="22">
        <v>92</v>
      </c>
    </row>
    <row r="26" spans="1:5" ht="15.75" customHeight="1" x14ac:dyDescent="0.55000000000000004">
      <c r="A26" s="22">
        <v>4</v>
      </c>
      <c r="B26" s="22">
        <v>6</v>
      </c>
      <c r="C26" s="23" t="s">
        <v>144</v>
      </c>
      <c r="D26" s="22">
        <v>1889</v>
      </c>
      <c r="E26" s="22">
        <v>92</v>
      </c>
    </row>
    <row r="27" spans="1:5" ht="15.75" customHeight="1" x14ac:dyDescent="0.55000000000000004">
      <c r="A27" s="19">
        <v>4</v>
      </c>
      <c r="B27" s="20">
        <v>7</v>
      </c>
      <c r="C27" s="21" t="s">
        <v>145</v>
      </c>
      <c r="D27" s="20">
        <v>1889</v>
      </c>
      <c r="E27" s="20">
        <v>92</v>
      </c>
    </row>
    <row r="28" spans="1:5" ht="15.75" customHeight="1" x14ac:dyDescent="0.55000000000000004">
      <c r="A28" s="19">
        <v>5</v>
      </c>
      <c r="B28" s="20">
        <v>1</v>
      </c>
      <c r="C28" s="21" t="s">
        <v>146</v>
      </c>
      <c r="D28" s="20">
        <v>1574</v>
      </c>
      <c r="E28" s="20">
        <v>79</v>
      </c>
    </row>
    <row r="29" spans="1:5" ht="15.75" customHeight="1" x14ac:dyDescent="0.55000000000000004">
      <c r="A29" s="22">
        <v>5</v>
      </c>
      <c r="B29" s="22">
        <v>2</v>
      </c>
      <c r="C29" s="24" t="s">
        <v>147</v>
      </c>
      <c r="D29" s="22">
        <v>1574</v>
      </c>
      <c r="E29" s="22">
        <v>79</v>
      </c>
    </row>
    <row r="30" spans="1:5" ht="15.75" customHeight="1" x14ac:dyDescent="0.55000000000000004">
      <c r="A30" s="22">
        <v>5</v>
      </c>
      <c r="B30" s="22">
        <v>3</v>
      </c>
      <c r="C30" s="24" t="s">
        <v>148</v>
      </c>
      <c r="D30" s="22">
        <v>1574</v>
      </c>
      <c r="E30" s="22">
        <v>79</v>
      </c>
    </row>
    <row r="31" spans="1:5" ht="15.75" customHeight="1" x14ac:dyDescent="0.55000000000000004">
      <c r="A31" s="22">
        <v>5</v>
      </c>
      <c r="B31" s="22">
        <v>4</v>
      </c>
      <c r="C31" s="23" t="s">
        <v>149</v>
      </c>
      <c r="D31" s="22">
        <v>1574</v>
      </c>
      <c r="E31" s="22">
        <v>79</v>
      </c>
    </row>
    <row r="32" spans="1:5" ht="15.75" customHeight="1" x14ac:dyDescent="0.55000000000000004">
      <c r="A32" s="22">
        <v>5</v>
      </c>
      <c r="B32" s="22">
        <v>5</v>
      </c>
      <c r="C32" s="23" t="s">
        <v>150</v>
      </c>
      <c r="D32" s="22">
        <v>1574</v>
      </c>
      <c r="E32" s="22">
        <v>79</v>
      </c>
    </row>
    <row r="33" spans="1:5" ht="15.75" customHeight="1" x14ac:dyDescent="0.55000000000000004">
      <c r="A33" s="22">
        <v>5</v>
      </c>
      <c r="B33" s="22">
        <v>6</v>
      </c>
      <c r="C33" s="23" t="s">
        <v>151</v>
      </c>
      <c r="D33" s="22">
        <v>1574</v>
      </c>
      <c r="E33" s="22">
        <v>79</v>
      </c>
    </row>
    <row r="34" spans="1:5" ht="15.75" customHeight="1" x14ac:dyDescent="0.55000000000000004">
      <c r="A34" s="22">
        <v>5</v>
      </c>
      <c r="B34" s="22">
        <v>7</v>
      </c>
      <c r="C34" s="23" t="s">
        <v>152</v>
      </c>
      <c r="D34" s="22">
        <v>1574</v>
      </c>
      <c r="E34" s="22">
        <v>79</v>
      </c>
    </row>
    <row r="35" spans="1:5" ht="15.75" customHeight="1" x14ac:dyDescent="0.55000000000000004">
      <c r="A35" s="19">
        <v>5</v>
      </c>
      <c r="B35" s="20">
        <v>8</v>
      </c>
      <c r="C35" s="21" t="s">
        <v>153</v>
      </c>
      <c r="D35" s="20">
        <v>1574</v>
      </c>
      <c r="E35" s="20">
        <v>79</v>
      </c>
    </row>
    <row r="36" spans="1:5" ht="15.75" customHeight="1" x14ac:dyDescent="0.55000000000000004">
      <c r="A36" s="19">
        <v>6</v>
      </c>
      <c r="B36" s="20">
        <v>1</v>
      </c>
      <c r="C36" s="21" t="s">
        <v>154</v>
      </c>
      <c r="D36" s="20">
        <v>1296</v>
      </c>
      <c r="E36" s="20">
        <v>67</v>
      </c>
    </row>
    <row r="37" spans="1:5" ht="15.75" customHeight="1" x14ac:dyDescent="0.55000000000000004">
      <c r="A37" s="22">
        <v>6</v>
      </c>
      <c r="B37" s="22">
        <v>2</v>
      </c>
      <c r="C37" s="23" t="s">
        <v>155</v>
      </c>
      <c r="D37" s="22">
        <v>1296</v>
      </c>
      <c r="E37" s="22">
        <v>67</v>
      </c>
    </row>
    <row r="38" spans="1:5" ht="18" x14ac:dyDescent="0.55000000000000004">
      <c r="A38" s="22">
        <v>6</v>
      </c>
      <c r="B38" s="22">
        <v>3</v>
      </c>
      <c r="C38" s="23" t="s">
        <v>156</v>
      </c>
      <c r="D38" s="22">
        <v>1296</v>
      </c>
      <c r="E38" s="22">
        <v>67</v>
      </c>
    </row>
    <row r="39" spans="1:5" ht="36" x14ac:dyDescent="0.55000000000000004">
      <c r="A39" s="22">
        <v>6</v>
      </c>
      <c r="B39" s="22">
        <v>4</v>
      </c>
      <c r="C39" s="25" t="s">
        <v>157</v>
      </c>
      <c r="D39" s="22">
        <v>1296</v>
      </c>
      <c r="E39" s="22">
        <v>67</v>
      </c>
    </row>
    <row r="40" spans="1:5" ht="18" x14ac:dyDescent="0.55000000000000004">
      <c r="A40" s="22">
        <v>6</v>
      </c>
      <c r="B40" s="22">
        <v>5</v>
      </c>
      <c r="C40" s="23" t="s">
        <v>158</v>
      </c>
      <c r="D40" s="22">
        <v>1296</v>
      </c>
      <c r="E40" s="22">
        <v>67</v>
      </c>
    </row>
    <row r="41" spans="1:5" ht="18" x14ac:dyDescent="0.55000000000000004">
      <c r="A41" s="22">
        <v>6</v>
      </c>
      <c r="B41" s="22">
        <v>6</v>
      </c>
      <c r="C41" s="23" t="s">
        <v>159</v>
      </c>
      <c r="D41" s="22">
        <v>1296</v>
      </c>
      <c r="E41" s="22">
        <v>67</v>
      </c>
    </row>
    <row r="42" spans="1:5" ht="18" x14ac:dyDescent="0.55000000000000004">
      <c r="A42" s="22">
        <v>6</v>
      </c>
      <c r="B42" s="22">
        <v>7</v>
      </c>
      <c r="C42" s="23" t="s">
        <v>160</v>
      </c>
      <c r="D42" s="22">
        <v>1296</v>
      </c>
      <c r="E42" s="22">
        <v>67</v>
      </c>
    </row>
    <row r="43" spans="1:5" ht="18" x14ac:dyDescent="0.55000000000000004">
      <c r="A43" s="19">
        <v>6</v>
      </c>
      <c r="B43" s="20">
        <v>8</v>
      </c>
      <c r="C43" s="21" t="s">
        <v>161</v>
      </c>
      <c r="D43" s="20">
        <v>1296</v>
      </c>
      <c r="E43" s="20">
        <v>67</v>
      </c>
    </row>
    <row r="44" spans="1:5" ht="18" x14ac:dyDescent="0.55000000000000004">
      <c r="A44" s="19">
        <v>7</v>
      </c>
      <c r="B44" s="20">
        <v>1</v>
      </c>
      <c r="C44" s="21" t="s">
        <v>162</v>
      </c>
      <c r="D44" s="20">
        <v>1051</v>
      </c>
      <c r="E44" s="20">
        <v>56</v>
      </c>
    </row>
    <row r="45" spans="1:5" ht="36" x14ac:dyDescent="0.55000000000000004">
      <c r="A45" s="19">
        <v>7</v>
      </c>
      <c r="B45" s="22">
        <v>2</v>
      </c>
      <c r="C45" s="25" t="s">
        <v>163</v>
      </c>
      <c r="D45" s="20">
        <v>1051</v>
      </c>
      <c r="E45" s="20">
        <v>56</v>
      </c>
    </row>
    <row r="46" spans="1:5" ht="36" x14ac:dyDescent="0.55000000000000004">
      <c r="A46" s="19">
        <v>7</v>
      </c>
      <c r="B46" s="22">
        <v>3</v>
      </c>
      <c r="C46" s="24" t="s">
        <v>164</v>
      </c>
      <c r="D46" s="20">
        <v>1051</v>
      </c>
      <c r="E46" s="20">
        <v>56</v>
      </c>
    </row>
    <row r="47" spans="1:5" ht="36" x14ac:dyDescent="0.55000000000000004">
      <c r="A47" s="19">
        <v>7</v>
      </c>
      <c r="B47" s="22">
        <v>4</v>
      </c>
      <c r="C47" s="25" t="s">
        <v>165</v>
      </c>
      <c r="D47" s="20">
        <v>1051</v>
      </c>
      <c r="E47" s="20">
        <v>56</v>
      </c>
    </row>
    <row r="48" spans="1:5" ht="18" x14ac:dyDescent="0.55000000000000004">
      <c r="A48" s="19">
        <v>7</v>
      </c>
      <c r="B48" s="22">
        <v>5</v>
      </c>
      <c r="C48" s="25" t="s">
        <v>166</v>
      </c>
      <c r="D48" s="20">
        <v>1051</v>
      </c>
      <c r="E48" s="20">
        <v>56</v>
      </c>
    </row>
    <row r="49" spans="1:5" ht="18" x14ac:dyDescent="0.55000000000000004">
      <c r="A49" s="19">
        <v>7</v>
      </c>
      <c r="B49" s="22">
        <v>6</v>
      </c>
      <c r="C49" s="23" t="s">
        <v>167</v>
      </c>
      <c r="D49" s="20">
        <v>1051</v>
      </c>
      <c r="E49" s="20">
        <v>56</v>
      </c>
    </row>
    <row r="50" spans="1:5" ht="18" x14ac:dyDescent="0.55000000000000004">
      <c r="A50" s="19">
        <v>7</v>
      </c>
      <c r="B50" s="22">
        <v>7</v>
      </c>
      <c r="C50" s="23" t="s">
        <v>168</v>
      </c>
      <c r="D50" s="20">
        <v>1051</v>
      </c>
      <c r="E50" s="20">
        <v>56</v>
      </c>
    </row>
    <row r="51" spans="1:5" ht="18" x14ac:dyDescent="0.55000000000000004">
      <c r="A51" s="19">
        <v>7</v>
      </c>
      <c r="B51" s="22">
        <v>8</v>
      </c>
      <c r="C51" s="23" t="s">
        <v>169</v>
      </c>
      <c r="D51" s="20">
        <v>1051</v>
      </c>
      <c r="E51" s="20">
        <v>56</v>
      </c>
    </row>
    <row r="52" spans="1:5" ht="18" x14ac:dyDescent="0.55000000000000004">
      <c r="A52" s="19">
        <v>7</v>
      </c>
      <c r="B52" s="22">
        <v>9</v>
      </c>
      <c r="C52" s="23" t="s">
        <v>170</v>
      </c>
      <c r="D52" s="20">
        <v>1051</v>
      </c>
      <c r="E52" s="20">
        <v>56</v>
      </c>
    </row>
    <row r="53" spans="1:5" ht="18" x14ac:dyDescent="0.55000000000000004">
      <c r="A53" s="19">
        <v>7</v>
      </c>
      <c r="B53" s="22">
        <v>10</v>
      </c>
      <c r="C53" s="23" t="s">
        <v>171</v>
      </c>
      <c r="D53" s="20">
        <v>1051</v>
      </c>
      <c r="E53" s="20">
        <v>56</v>
      </c>
    </row>
    <row r="54" spans="1:5" ht="18" x14ac:dyDescent="0.55000000000000004">
      <c r="A54" s="19">
        <v>7</v>
      </c>
      <c r="B54" s="22">
        <v>11</v>
      </c>
      <c r="C54" s="23" t="s">
        <v>172</v>
      </c>
      <c r="D54" s="20">
        <v>1051</v>
      </c>
      <c r="E54" s="20">
        <v>56</v>
      </c>
    </row>
    <row r="55" spans="1:5" ht="18" x14ac:dyDescent="0.55000000000000004">
      <c r="A55" s="19">
        <v>7</v>
      </c>
      <c r="B55" s="22">
        <v>12</v>
      </c>
      <c r="C55" s="23" t="s">
        <v>173</v>
      </c>
      <c r="D55" s="20">
        <v>1051</v>
      </c>
      <c r="E55" s="20">
        <v>56</v>
      </c>
    </row>
    <row r="56" spans="1:5" ht="18" x14ac:dyDescent="0.55000000000000004">
      <c r="A56" s="19">
        <v>7</v>
      </c>
      <c r="B56" s="20">
        <v>13</v>
      </c>
      <c r="C56" s="21" t="s">
        <v>174</v>
      </c>
      <c r="D56" s="20">
        <v>1051</v>
      </c>
      <c r="E56" s="20">
        <v>56</v>
      </c>
    </row>
    <row r="57" spans="1:5" ht="18" x14ac:dyDescent="0.55000000000000004">
      <c r="A57" s="19">
        <v>8</v>
      </c>
      <c r="B57" s="20">
        <v>1</v>
      </c>
      <c r="C57" s="21" t="s">
        <v>175</v>
      </c>
      <c r="D57" s="20">
        <v>819</v>
      </c>
      <c r="E57" s="20">
        <v>45</v>
      </c>
    </row>
    <row r="58" spans="1:5" ht="18" x14ac:dyDescent="0.55000000000000004">
      <c r="A58" s="19">
        <v>8</v>
      </c>
      <c r="B58" s="22">
        <v>2</v>
      </c>
      <c r="C58" s="23" t="s">
        <v>176</v>
      </c>
      <c r="D58" s="20">
        <v>819</v>
      </c>
      <c r="E58" s="20">
        <v>45</v>
      </c>
    </row>
    <row r="59" spans="1:5" ht="18" x14ac:dyDescent="0.55000000000000004">
      <c r="A59" s="19">
        <v>8</v>
      </c>
      <c r="B59" s="22">
        <v>3</v>
      </c>
      <c r="C59" s="23" t="s">
        <v>177</v>
      </c>
      <c r="D59" s="20">
        <v>819</v>
      </c>
      <c r="E59" s="20">
        <v>45</v>
      </c>
    </row>
    <row r="60" spans="1:5" ht="18" x14ac:dyDescent="0.55000000000000004">
      <c r="A60" s="19">
        <v>8</v>
      </c>
      <c r="B60" s="22">
        <v>4</v>
      </c>
      <c r="C60" s="23" t="s">
        <v>178</v>
      </c>
      <c r="D60" s="20">
        <v>819</v>
      </c>
      <c r="E60" s="20">
        <v>45</v>
      </c>
    </row>
    <row r="61" spans="1:5" ht="18" x14ac:dyDescent="0.55000000000000004">
      <c r="A61" s="19">
        <v>8</v>
      </c>
      <c r="B61" s="22">
        <v>5</v>
      </c>
      <c r="C61" s="23" t="s">
        <v>179</v>
      </c>
      <c r="D61" s="20">
        <v>819</v>
      </c>
      <c r="E61" s="20">
        <v>45</v>
      </c>
    </row>
    <row r="62" spans="1:5" ht="18" x14ac:dyDescent="0.55000000000000004">
      <c r="A62" s="19">
        <v>8</v>
      </c>
      <c r="B62" s="22">
        <v>6</v>
      </c>
      <c r="C62" s="23" t="s">
        <v>180</v>
      </c>
      <c r="D62" s="20">
        <v>819</v>
      </c>
      <c r="E62" s="20">
        <v>45</v>
      </c>
    </row>
    <row r="63" spans="1:5" ht="18" x14ac:dyDescent="0.55000000000000004">
      <c r="A63" s="19">
        <v>8</v>
      </c>
      <c r="B63" s="22">
        <v>7</v>
      </c>
      <c r="C63" s="23" t="s">
        <v>181</v>
      </c>
      <c r="D63" s="20">
        <v>819</v>
      </c>
      <c r="E63" s="20">
        <v>45</v>
      </c>
    </row>
    <row r="64" spans="1:5" ht="18" x14ac:dyDescent="0.55000000000000004">
      <c r="A64" s="19">
        <v>8</v>
      </c>
      <c r="B64" s="22">
        <v>8</v>
      </c>
      <c r="C64" s="23" t="s">
        <v>182</v>
      </c>
      <c r="D64" s="20">
        <v>819</v>
      </c>
      <c r="E64" s="20">
        <v>45</v>
      </c>
    </row>
    <row r="65" spans="1:5" ht="18" x14ac:dyDescent="0.55000000000000004">
      <c r="A65" s="19">
        <v>8</v>
      </c>
      <c r="B65" s="22">
        <v>9</v>
      </c>
      <c r="C65" s="23" t="s">
        <v>183</v>
      </c>
      <c r="D65" s="20">
        <v>819</v>
      </c>
      <c r="E65" s="20">
        <v>45</v>
      </c>
    </row>
    <row r="66" spans="1:5" ht="18" x14ac:dyDescent="0.55000000000000004">
      <c r="A66" s="19">
        <v>8</v>
      </c>
      <c r="B66" s="20">
        <v>10</v>
      </c>
      <c r="C66" s="21" t="s">
        <v>184</v>
      </c>
      <c r="D66" s="20">
        <v>819</v>
      </c>
      <c r="E66" s="20">
        <v>45</v>
      </c>
    </row>
    <row r="67" spans="1:5" ht="18" x14ac:dyDescent="0.55000000000000004">
      <c r="A67" s="19">
        <v>9</v>
      </c>
      <c r="B67" s="20">
        <v>1</v>
      </c>
      <c r="C67" s="21" t="s">
        <v>185</v>
      </c>
      <c r="D67" s="20">
        <v>616</v>
      </c>
      <c r="E67" s="20">
        <v>35</v>
      </c>
    </row>
    <row r="68" spans="1:5" ht="18" x14ac:dyDescent="0.55000000000000004">
      <c r="A68" s="22">
        <v>9</v>
      </c>
      <c r="B68" s="22">
        <v>2</v>
      </c>
      <c r="C68" s="23" t="s">
        <v>186</v>
      </c>
      <c r="D68" s="20">
        <v>616</v>
      </c>
      <c r="E68" s="20">
        <v>35</v>
      </c>
    </row>
    <row r="69" spans="1:5" ht="18" x14ac:dyDescent="0.55000000000000004">
      <c r="A69" s="22">
        <v>9</v>
      </c>
      <c r="B69" s="22">
        <v>3</v>
      </c>
      <c r="C69" s="23" t="s">
        <v>187</v>
      </c>
      <c r="D69" s="20">
        <v>616</v>
      </c>
      <c r="E69" s="20">
        <v>35</v>
      </c>
    </row>
    <row r="70" spans="1:5" ht="18" x14ac:dyDescent="0.55000000000000004">
      <c r="A70" s="22">
        <v>9</v>
      </c>
      <c r="B70" s="22">
        <v>4</v>
      </c>
      <c r="C70" s="23" t="s">
        <v>188</v>
      </c>
      <c r="D70" s="20">
        <v>616</v>
      </c>
      <c r="E70" s="20">
        <v>35</v>
      </c>
    </row>
    <row r="71" spans="1:5" ht="18" x14ac:dyDescent="0.55000000000000004">
      <c r="A71" s="22">
        <v>9</v>
      </c>
      <c r="B71" s="22">
        <v>5</v>
      </c>
      <c r="C71" s="23" t="s">
        <v>189</v>
      </c>
      <c r="D71" s="20">
        <v>616</v>
      </c>
      <c r="E71" s="20">
        <v>35</v>
      </c>
    </row>
    <row r="72" spans="1:5" ht="18" x14ac:dyDescent="0.55000000000000004">
      <c r="A72" s="22">
        <v>9</v>
      </c>
      <c r="B72" s="22">
        <v>6</v>
      </c>
      <c r="C72" s="23" t="s">
        <v>190</v>
      </c>
      <c r="D72" s="20">
        <v>616</v>
      </c>
      <c r="E72" s="20">
        <v>35</v>
      </c>
    </row>
    <row r="73" spans="1:5" ht="36" x14ac:dyDescent="0.55000000000000004">
      <c r="A73" s="22">
        <v>9</v>
      </c>
      <c r="B73" s="22">
        <v>7</v>
      </c>
      <c r="C73" s="25" t="s">
        <v>191</v>
      </c>
      <c r="D73" s="20">
        <v>616</v>
      </c>
      <c r="E73" s="20">
        <v>35</v>
      </c>
    </row>
    <row r="74" spans="1:5" ht="36" x14ac:dyDescent="0.55000000000000004">
      <c r="A74" s="22">
        <v>9</v>
      </c>
      <c r="B74" s="22">
        <v>8</v>
      </c>
      <c r="C74" s="24" t="s">
        <v>192</v>
      </c>
      <c r="D74" s="20">
        <v>616</v>
      </c>
      <c r="E74" s="20">
        <v>35</v>
      </c>
    </row>
    <row r="75" spans="1:5" ht="18" x14ac:dyDescent="0.55000000000000004">
      <c r="A75" s="22">
        <v>9</v>
      </c>
      <c r="B75" s="22">
        <v>9</v>
      </c>
      <c r="C75" s="23" t="s">
        <v>193</v>
      </c>
      <c r="D75" s="20">
        <v>616</v>
      </c>
      <c r="E75" s="20">
        <v>35</v>
      </c>
    </row>
    <row r="76" spans="1:5" ht="36" x14ac:dyDescent="0.55000000000000004">
      <c r="A76" s="22">
        <v>9</v>
      </c>
      <c r="B76" s="22">
        <v>10</v>
      </c>
      <c r="C76" s="25" t="s">
        <v>194</v>
      </c>
      <c r="D76" s="20">
        <v>616</v>
      </c>
      <c r="E76" s="20">
        <v>35</v>
      </c>
    </row>
    <row r="77" spans="1:5" ht="18" x14ac:dyDescent="0.55000000000000004">
      <c r="A77" s="22">
        <v>9</v>
      </c>
      <c r="B77" s="22">
        <v>11</v>
      </c>
      <c r="C77" s="23" t="s">
        <v>195</v>
      </c>
      <c r="D77" s="20">
        <v>616</v>
      </c>
      <c r="E77" s="20">
        <v>35</v>
      </c>
    </row>
    <row r="78" spans="1:5" ht="18" x14ac:dyDescent="0.55000000000000004">
      <c r="A78" s="22">
        <v>9</v>
      </c>
      <c r="B78" s="22">
        <v>12</v>
      </c>
      <c r="C78" s="23" t="s">
        <v>196</v>
      </c>
      <c r="D78" s="20">
        <v>616</v>
      </c>
      <c r="E78" s="20">
        <v>35</v>
      </c>
    </row>
    <row r="79" spans="1:5" ht="18" x14ac:dyDescent="0.55000000000000004">
      <c r="A79" s="22">
        <v>9</v>
      </c>
      <c r="B79" s="22">
        <v>13</v>
      </c>
      <c r="C79" s="25" t="s">
        <v>197</v>
      </c>
      <c r="D79" s="20">
        <v>616</v>
      </c>
      <c r="E79" s="20">
        <v>35</v>
      </c>
    </row>
    <row r="80" spans="1:5" ht="18" x14ac:dyDescent="0.55000000000000004">
      <c r="A80" s="22">
        <v>9</v>
      </c>
      <c r="B80" s="22">
        <v>14</v>
      </c>
      <c r="C80" s="23" t="s">
        <v>198</v>
      </c>
      <c r="D80" s="20">
        <v>616</v>
      </c>
      <c r="E80" s="20">
        <v>35</v>
      </c>
    </row>
    <row r="81" spans="1:5" ht="18" x14ac:dyDescent="0.55000000000000004">
      <c r="A81" s="22">
        <v>9</v>
      </c>
      <c r="B81" s="22">
        <v>15</v>
      </c>
      <c r="C81" s="23" t="s">
        <v>199</v>
      </c>
      <c r="D81" s="20">
        <v>616</v>
      </c>
      <c r="E81" s="20">
        <v>35</v>
      </c>
    </row>
    <row r="82" spans="1:5" ht="18" x14ac:dyDescent="0.55000000000000004">
      <c r="A82" s="22">
        <v>9</v>
      </c>
      <c r="B82" s="22">
        <v>16</v>
      </c>
      <c r="C82" s="23" t="s">
        <v>200</v>
      </c>
      <c r="D82" s="20">
        <v>616</v>
      </c>
      <c r="E82" s="20">
        <v>35</v>
      </c>
    </row>
    <row r="83" spans="1:5" ht="18" x14ac:dyDescent="0.55000000000000004">
      <c r="A83" s="19">
        <v>9</v>
      </c>
      <c r="B83" s="20">
        <v>17</v>
      </c>
      <c r="C83" s="21" t="s">
        <v>201</v>
      </c>
      <c r="D83" s="20">
        <v>616</v>
      </c>
      <c r="E83" s="20">
        <v>35</v>
      </c>
    </row>
    <row r="84" spans="1:5" ht="18" x14ac:dyDescent="0.55000000000000004">
      <c r="A84" s="19">
        <v>10</v>
      </c>
      <c r="B84" s="20">
        <v>1</v>
      </c>
      <c r="C84" s="21" t="s">
        <v>202</v>
      </c>
      <c r="D84" s="20">
        <v>461</v>
      </c>
      <c r="E84" s="20">
        <v>27</v>
      </c>
    </row>
    <row r="85" spans="1:5" ht="18" x14ac:dyDescent="0.55000000000000004">
      <c r="A85" s="22">
        <v>10</v>
      </c>
      <c r="B85" s="20">
        <v>2</v>
      </c>
      <c r="C85" s="23" t="s">
        <v>203</v>
      </c>
      <c r="D85" s="20">
        <v>461</v>
      </c>
      <c r="E85" s="20">
        <v>27</v>
      </c>
    </row>
    <row r="86" spans="1:5" ht="18" x14ac:dyDescent="0.55000000000000004">
      <c r="A86" s="22">
        <v>10</v>
      </c>
      <c r="B86" s="20">
        <v>3</v>
      </c>
      <c r="C86" s="23" t="s">
        <v>204</v>
      </c>
      <c r="D86" s="20">
        <v>461</v>
      </c>
      <c r="E86" s="20">
        <v>27</v>
      </c>
    </row>
    <row r="87" spans="1:5" ht="18" x14ac:dyDescent="0.55000000000000004">
      <c r="A87" s="22">
        <v>10</v>
      </c>
      <c r="B87" s="20">
        <v>4</v>
      </c>
      <c r="C87" s="23" t="s">
        <v>205</v>
      </c>
      <c r="D87" s="20">
        <v>461</v>
      </c>
      <c r="E87" s="20">
        <v>27</v>
      </c>
    </row>
    <row r="88" spans="1:5" ht="36" x14ac:dyDescent="0.55000000000000004">
      <c r="A88" s="22">
        <v>10</v>
      </c>
      <c r="B88" s="20">
        <v>5</v>
      </c>
      <c r="C88" s="25" t="s">
        <v>206</v>
      </c>
      <c r="D88" s="20">
        <v>461</v>
      </c>
      <c r="E88" s="20">
        <v>27</v>
      </c>
    </row>
    <row r="89" spans="1:5" ht="18" x14ac:dyDescent="0.55000000000000004">
      <c r="A89" s="22">
        <v>10</v>
      </c>
      <c r="B89" s="20">
        <v>6</v>
      </c>
      <c r="C89" s="23" t="s">
        <v>207</v>
      </c>
      <c r="D89" s="20">
        <v>461</v>
      </c>
      <c r="E89" s="20">
        <v>27</v>
      </c>
    </row>
    <row r="90" spans="1:5" ht="18" x14ac:dyDescent="0.55000000000000004">
      <c r="A90" s="22">
        <v>10</v>
      </c>
      <c r="B90" s="20">
        <v>7</v>
      </c>
      <c r="C90" s="23" t="s">
        <v>208</v>
      </c>
      <c r="D90" s="20">
        <v>461</v>
      </c>
      <c r="E90" s="20">
        <v>27</v>
      </c>
    </row>
    <row r="91" spans="1:5" ht="18" x14ac:dyDescent="0.55000000000000004">
      <c r="A91" s="22">
        <v>10</v>
      </c>
      <c r="B91" s="20">
        <v>8</v>
      </c>
      <c r="C91" s="23" t="s">
        <v>209</v>
      </c>
      <c r="D91" s="20">
        <v>461</v>
      </c>
      <c r="E91" s="20">
        <v>27</v>
      </c>
    </row>
    <row r="92" spans="1:5" ht="18" x14ac:dyDescent="0.55000000000000004">
      <c r="A92" s="22">
        <v>10</v>
      </c>
      <c r="B92" s="20">
        <v>9</v>
      </c>
      <c r="C92" s="23" t="s">
        <v>210</v>
      </c>
      <c r="D92" s="20">
        <v>461</v>
      </c>
      <c r="E92" s="20">
        <v>27</v>
      </c>
    </row>
    <row r="93" spans="1:5" ht="18" x14ac:dyDescent="0.55000000000000004">
      <c r="A93" s="22">
        <v>10</v>
      </c>
      <c r="B93" s="20">
        <v>10</v>
      </c>
      <c r="C93" s="23" t="s">
        <v>211</v>
      </c>
      <c r="D93" s="20">
        <v>461</v>
      </c>
      <c r="E93" s="20">
        <v>27</v>
      </c>
    </row>
    <row r="94" spans="1:5" ht="18" x14ac:dyDescent="0.55000000000000004">
      <c r="A94" s="19">
        <v>10</v>
      </c>
      <c r="B94" s="20">
        <v>11</v>
      </c>
      <c r="C94" s="26" t="s">
        <v>212</v>
      </c>
      <c r="D94" s="19">
        <v>461</v>
      </c>
      <c r="E94" s="20">
        <v>27</v>
      </c>
    </row>
    <row r="95" spans="1:5" ht="18" x14ac:dyDescent="0.55000000000000004">
      <c r="A95" s="19">
        <v>11</v>
      </c>
      <c r="B95" s="20">
        <v>1</v>
      </c>
      <c r="C95" s="21" t="s">
        <v>213</v>
      </c>
      <c r="D95" s="20">
        <v>331</v>
      </c>
      <c r="E95" s="20">
        <v>20</v>
      </c>
    </row>
    <row r="96" spans="1:5" ht="18" x14ac:dyDescent="0.55000000000000004">
      <c r="A96" s="22">
        <v>11</v>
      </c>
      <c r="B96" s="20">
        <v>2</v>
      </c>
      <c r="C96" s="23" t="s">
        <v>214</v>
      </c>
      <c r="D96" s="22">
        <v>331</v>
      </c>
      <c r="E96" s="22">
        <v>20</v>
      </c>
    </row>
    <row r="97" spans="1:5" ht="18" x14ac:dyDescent="0.55000000000000004">
      <c r="A97" s="22">
        <v>11</v>
      </c>
      <c r="B97" s="20">
        <v>3</v>
      </c>
      <c r="C97" s="23" t="s">
        <v>215</v>
      </c>
      <c r="D97" s="22">
        <v>331</v>
      </c>
      <c r="E97" s="22">
        <v>20</v>
      </c>
    </row>
    <row r="98" spans="1:5" ht="18" x14ac:dyDescent="0.55000000000000004">
      <c r="A98" s="22">
        <v>11</v>
      </c>
      <c r="B98" s="20">
        <v>4</v>
      </c>
      <c r="C98" s="23" t="s">
        <v>216</v>
      </c>
      <c r="D98" s="22">
        <v>331</v>
      </c>
      <c r="E98" s="22">
        <v>20</v>
      </c>
    </row>
    <row r="99" spans="1:5" ht="18" x14ac:dyDescent="0.55000000000000004">
      <c r="A99" s="22">
        <v>11</v>
      </c>
      <c r="B99" s="20">
        <v>5</v>
      </c>
      <c r="C99" s="23" t="s">
        <v>217</v>
      </c>
      <c r="D99" s="22">
        <v>331</v>
      </c>
      <c r="E99" s="22">
        <v>20</v>
      </c>
    </row>
    <row r="100" spans="1:5" ht="36" x14ac:dyDescent="0.55000000000000004">
      <c r="A100" s="22">
        <v>11</v>
      </c>
      <c r="B100" s="20">
        <v>6</v>
      </c>
      <c r="C100" s="25" t="s">
        <v>218</v>
      </c>
      <c r="D100" s="22">
        <v>331</v>
      </c>
      <c r="E100" s="22">
        <v>20</v>
      </c>
    </row>
    <row r="101" spans="1:5" ht="18" x14ac:dyDescent="0.55000000000000004">
      <c r="A101" s="22">
        <v>11</v>
      </c>
      <c r="B101" s="20">
        <v>7</v>
      </c>
      <c r="C101" s="23" t="s">
        <v>219</v>
      </c>
      <c r="D101" s="22">
        <v>331</v>
      </c>
      <c r="E101" s="22">
        <v>20</v>
      </c>
    </row>
    <row r="102" spans="1:5" ht="18" x14ac:dyDescent="0.55000000000000004">
      <c r="A102" s="22">
        <v>11</v>
      </c>
      <c r="B102" s="20">
        <v>8</v>
      </c>
      <c r="C102" s="23" t="s">
        <v>220</v>
      </c>
      <c r="D102" s="22">
        <v>331</v>
      </c>
      <c r="E102" s="22">
        <v>20</v>
      </c>
    </row>
    <row r="103" spans="1:5" ht="18" x14ac:dyDescent="0.55000000000000004">
      <c r="A103" s="22">
        <v>11</v>
      </c>
      <c r="B103" s="20">
        <v>9</v>
      </c>
      <c r="C103" s="23" t="s">
        <v>221</v>
      </c>
      <c r="D103" s="22">
        <v>331</v>
      </c>
      <c r="E103" s="22">
        <v>20</v>
      </c>
    </row>
    <row r="104" spans="1:5" ht="18" x14ac:dyDescent="0.55000000000000004">
      <c r="A104" s="19">
        <v>11</v>
      </c>
      <c r="B104" s="20">
        <v>10</v>
      </c>
      <c r="C104" s="21" t="s">
        <v>222</v>
      </c>
      <c r="D104" s="20">
        <v>331</v>
      </c>
      <c r="E104" s="20">
        <v>20</v>
      </c>
    </row>
    <row r="105" spans="1:5" ht="18" x14ac:dyDescent="0.55000000000000004">
      <c r="A105" s="19">
        <v>12</v>
      </c>
      <c r="B105" s="20">
        <v>1</v>
      </c>
      <c r="C105" s="26" t="s">
        <v>223</v>
      </c>
      <c r="D105" s="19">
        <v>224</v>
      </c>
      <c r="E105" s="20">
        <v>14</v>
      </c>
    </row>
    <row r="106" spans="1:5" ht="18" x14ac:dyDescent="0.55000000000000004">
      <c r="A106" s="22">
        <v>12</v>
      </c>
      <c r="B106" s="22">
        <v>2</v>
      </c>
      <c r="C106" s="26" t="s">
        <v>224</v>
      </c>
      <c r="D106" s="22">
        <v>224</v>
      </c>
      <c r="E106" s="20">
        <v>14</v>
      </c>
    </row>
    <row r="107" spans="1:5" ht="18" x14ac:dyDescent="0.55000000000000004">
      <c r="A107" s="22">
        <v>12</v>
      </c>
      <c r="B107" s="22">
        <v>3</v>
      </c>
      <c r="C107" s="26" t="s">
        <v>225</v>
      </c>
      <c r="D107" s="22">
        <v>224</v>
      </c>
      <c r="E107" s="20">
        <v>14</v>
      </c>
    </row>
    <row r="108" spans="1:5" ht="18" x14ac:dyDescent="0.55000000000000004">
      <c r="A108" s="22">
        <v>12</v>
      </c>
      <c r="B108" s="22">
        <v>4</v>
      </c>
      <c r="C108" s="26" t="s">
        <v>226</v>
      </c>
      <c r="D108" s="22">
        <v>224</v>
      </c>
      <c r="E108" s="20">
        <v>14</v>
      </c>
    </row>
    <row r="109" spans="1:5" ht="18" x14ac:dyDescent="0.55000000000000004">
      <c r="A109" s="22">
        <v>12</v>
      </c>
      <c r="B109" s="22">
        <v>5</v>
      </c>
      <c r="C109" s="26" t="s">
        <v>227</v>
      </c>
      <c r="D109" s="22">
        <v>224</v>
      </c>
      <c r="E109" s="20">
        <v>14</v>
      </c>
    </row>
    <row r="110" spans="1:5" ht="18" x14ac:dyDescent="0.55000000000000004">
      <c r="A110" s="22">
        <v>12</v>
      </c>
      <c r="B110" s="22">
        <v>6</v>
      </c>
      <c r="C110" s="26" t="s">
        <v>228</v>
      </c>
      <c r="D110" s="22">
        <v>224</v>
      </c>
      <c r="E110" s="20">
        <v>14</v>
      </c>
    </row>
    <row r="111" spans="1:5" ht="18" x14ac:dyDescent="0.55000000000000004">
      <c r="A111" s="22">
        <v>12</v>
      </c>
      <c r="B111" s="22">
        <v>7</v>
      </c>
      <c r="C111" s="26" t="s">
        <v>229</v>
      </c>
      <c r="D111" s="22">
        <v>224</v>
      </c>
      <c r="E111" s="20">
        <v>14</v>
      </c>
    </row>
    <row r="112" spans="1:5" ht="18" x14ac:dyDescent="0.55000000000000004">
      <c r="A112" s="22">
        <v>12</v>
      </c>
      <c r="B112" s="22">
        <v>8</v>
      </c>
      <c r="C112" s="26" t="s">
        <v>230</v>
      </c>
      <c r="D112" s="22">
        <v>224</v>
      </c>
      <c r="E112" s="20">
        <v>14</v>
      </c>
    </row>
    <row r="113" spans="1:5" ht="18" x14ac:dyDescent="0.55000000000000004">
      <c r="A113" s="22">
        <v>12</v>
      </c>
      <c r="B113" s="22">
        <v>9</v>
      </c>
      <c r="C113" s="26" t="s">
        <v>231</v>
      </c>
      <c r="D113" s="22">
        <v>224</v>
      </c>
      <c r="E113" s="20">
        <v>14</v>
      </c>
    </row>
    <row r="114" spans="1:5" ht="18" x14ac:dyDescent="0.55000000000000004">
      <c r="A114" s="22">
        <v>12</v>
      </c>
      <c r="B114" s="22">
        <v>10</v>
      </c>
      <c r="C114" s="26" t="s">
        <v>232</v>
      </c>
      <c r="D114" s="22">
        <v>224</v>
      </c>
      <c r="E114" s="20">
        <v>14</v>
      </c>
    </row>
    <row r="115" spans="1:5" ht="36" x14ac:dyDescent="0.55000000000000004">
      <c r="A115" s="22">
        <v>12</v>
      </c>
      <c r="B115" s="22">
        <v>11</v>
      </c>
      <c r="C115" s="27" t="s">
        <v>233</v>
      </c>
      <c r="D115" s="22">
        <v>224</v>
      </c>
      <c r="E115" s="20">
        <v>14</v>
      </c>
    </row>
    <row r="116" spans="1:5" ht="18" x14ac:dyDescent="0.55000000000000004">
      <c r="A116" s="22">
        <v>12</v>
      </c>
      <c r="B116" s="22">
        <v>12</v>
      </c>
      <c r="C116" s="26" t="s">
        <v>234</v>
      </c>
      <c r="D116" s="22">
        <v>224</v>
      </c>
      <c r="E116" s="20">
        <v>14</v>
      </c>
    </row>
    <row r="117" spans="1:5" ht="18" x14ac:dyDescent="0.55000000000000004">
      <c r="A117" s="22">
        <v>12</v>
      </c>
      <c r="B117" s="22">
        <v>13</v>
      </c>
      <c r="C117" s="26" t="s">
        <v>235</v>
      </c>
      <c r="D117" s="22">
        <v>224</v>
      </c>
      <c r="E117" s="20">
        <v>14</v>
      </c>
    </row>
    <row r="118" spans="1:5" ht="18" x14ac:dyDescent="0.55000000000000004">
      <c r="A118" s="19">
        <v>12</v>
      </c>
      <c r="B118" s="20">
        <v>14</v>
      </c>
      <c r="C118" s="26" t="s">
        <v>236</v>
      </c>
      <c r="D118" s="19">
        <v>224</v>
      </c>
      <c r="E118" s="20">
        <v>14</v>
      </c>
    </row>
    <row r="119" spans="1:5" ht="18" x14ac:dyDescent="0.55000000000000004">
      <c r="A119" s="19">
        <v>13</v>
      </c>
      <c r="B119" s="20">
        <v>1</v>
      </c>
      <c r="C119" s="21" t="s">
        <v>237</v>
      </c>
      <c r="D119" s="20">
        <v>139</v>
      </c>
      <c r="E119" s="20">
        <v>9</v>
      </c>
    </row>
    <row r="120" spans="1:5" ht="18" x14ac:dyDescent="0.55000000000000004">
      <c r="A120" s="22">
        <v>13</v>
      </c>
      <c r="B120" s="22">
        <v>2</v>
      </c>
      <c r="C120" s="23" t="s">
        <v>238</v>
      </c>
      <c r="D120" s="22">
        <v>139</v>
      </c>
      <c r="E120" s="22">
        <v>9</v>
      </c>
    </row>
    <row r="121" spans="1:5" ht="18" x14ac:dyDescent="0.55000000000000004">
      <c r="A121" s="22">
        <v>13</v>
      </c>
      <c r="B121" s="22">
        <v>3</v>
      </c>
      <c r="C121" s="23" t="s">
        <v>239</v>
      </c>
      <c r="D121" s="22">
        <v>139</v>
      </c>
      <c r="E121" s="22">
        <v>9</v>
      </c>
    </row>
    <row r="122" spans="1:5" ht="18" x14ac:dyDescent="0.55000000000000004">
      <c r="A122" s="22">
        <v>13</v>
      </c>
      <c r="B122" s="22">
        <v>4</v>
      </c>
      <c r="C122" s="23" t="s">
        <v>240</v>
      </c>
      <c r="D122" s="22">
        <v>139</v>
      </c>
      <c r="E122" s="22">
        <v>9</v>
      </c>
    </row>
    <row r="123" spans="1:5" ht="18" x14ac:dyDescent="0.55000000000000004">
      <c r="A123" s="22">
        <v>13</v>
      </c>
      <c r="B123" s="22">
        <v>5</v>
      </c>
      <c r="C123" s="23" t="s">
        <v>241</v>
      </c>
      <c r="D123" s="22">
        <v>139</v>
      </c>
      <c r="E123" s="22">
        <v>9</v>
      </c>
    </row>
    <row r="124" spans="1:5" ht="18" x14ac:dyDescent="0.55000000000000004">
      <c r="A124" s="22">
        <v>13</v>
      </c>
      <c r="B124" s="22">
        <v>6</v>
      </c>
      <c r="C124" s="23" t="s">
        <v>242</v>
      </c>
      <c r="D124" s="22">
        <v>139</v>
      </c>
      <c r="E124" s="22">
        <v>9</v>
      </c>
    </row>
    <row r="125" spans="1:5" ht="18" x14ac:dyDescent="0.55000000000000004">
      <c r="A125" s="22">
        <v>13</v>
      </c>
      <c r="B125" s="22">
        <v>7</v>
      </c>
      <c r="C125" s="23" t="s">
        <v>243</v>
      </c>
      <c r="D125" s="22">
        <v>139</v>
      </c>
      <c r="E125" s="22">
        <v>9</v>
      </c>
    </row>
    <row r="126" spans="1:5" ht="18" x14ac:dyDescent="0.55000000000000004">
      <c r="A126" s="22">
        <v>13</v>
      </c>
      <c r="B126" s="22">
        <v>8</v>
      </c>
      <c r="C126" s="23" t="s">
        <v>244</v>
      </c>
      <c r="D126" s="22">
        <v>139</v>
      </c>
      <c r="E126" s="22">
        <v>9</v>
      </c>
    </row>
    <row r="127" spans="1:5" ht="18" x14ac:dyDescent="0.55000000000000004">
      <c r="A127" s="22">
        <v>13</v>
      </c>
      <c r="B127" s="22">
        <v>9</v>
      </c>
      <c r="C127" s="23" t="s">
        <v>245</v>
      </c>
      <c r="D127" s="22">
        <v>139</v>
      </c>
      <c r="E127" s="22">
        <v>9</v>
      </c>
    </row>
    <row r="128" spans="1:5" ht="36" x14ac:dyDescent="0.55000000000000004">
      <c r="A128" s="22">
        <v>13</v>
      </c>
      <c r="B128" s="22">
        <v>10</v>
      </c>
      <c r="C128" s="25" t="s">
        <v>246</v>
      </c>
      <c r="D128" s="22">
        <v>139</v>
      </c>
      <c r="E128" s="22">
        <v>9</v>
      </c>
    </row>
    <row r="129" spans="1:5" ht="18" x14ac:dyDescent="0.55000000000000004">
      <c r="A129" s="19">
        <v>13</v>
      </c>
      <c r="B129" s="20">
        <v>11</v>
      </c>
      <c r="C129" s="21" t="s">
        <v>247</v>
      </c>
      <c r="D129" s="20">
        <v>139</v>
      </c>
      <c r="E129" s="20">
        <v>9</v>
      </c>
    </row>
    <row r="130" spans="1:5" ht="18" x14ac:dyDescent="0.55000000000000004">
      <c r="A130" s="19">
        <v>14</v>
      </c>
      <c r="B130" s="20">
        <v>1</v>
      </c>
      <c r="C130" s="21" t="s">
        <v>248</v>
      </c>
      <c r="D130" s="20">
        <v>75</v>
      </c>
      <c r="E130" s="20">
        <v>5</v>
      </c>
    </row>
    <row r="131" spans="1:5" ht="18" x14ac:dyDescent="0.55000000000000004">
      <c r="A131" s="22">
        <v>14</v>
      </c>
      <c r="B131" s="22">
        <v>2</v>
      </c>
      <c r="C131" s="23" t="s">
        <v>249</v>
      </c>
      <c r="D131" s="22">
        <v>75</v>
      </c>
      <c r="E131" s="22">
        <v>5</v>
      </c>
    </row>
    <row r="132" spans="1:5" ht="18" x14ac:dyDescent="0.55000000000000004">
      <c r="A132" s="22">
        <v>14</v>
      </c>
      <c r="B132" s="22">
        <v>3</v>
      </c>
      <c r="C132" s="23" t="s">
        <v>250</v>
      </c>
      <c r="D132" s="22">
        <v>75</v>
      </c>
      <c r="E132" s="22">
        <v>5</v>
      </c>
    </row>
    <row r="133" spans="1:5" ht="18" x14ac:dyDescent="0.55000000000000004">
      <c r="A133" s="22">
        <v>14</v>
      </c>
      <c r="B133" s="22">
        <v>4</v>
      </c>
      <c r="C133" s="23" t="s">
        <v>251</v>
      </c>
      <c r="D133" s="22">
        <v>75</v>
      </c>
      <c r="E133" s="22">
        <v>5</v>
      </c>
    </row>
    <row r="134" spans="1:5" ht="18" x14ac:dyDescent="0.55000000000000004">
      <c r="A134" s="22">
        <v>14</v>
      </c>
      <c r="B134" s="22">
        <v>5</v>
      </c>
      <c r="C134" s="23" t="s">
        <v>252</v>
      </c>
      <c r="D134" s="22">
        <v>75</v>
      </c>
      <c r="E134" s="22">
        <v>5</v>
      </c>
    </row>
    <row r="135" spans="1:5" ht="18" x14ac:dyDescent="0.55000000000000004">
      <c r="A135" s="22">
        <v>14</v>
      </c>
      <c r="B135" s="22">
        <v>6</v>
      </c>
      <c r="C135" s="23" t="s">
        <v>253</v>
      </c>
      <c r="D135" s="22">
        <v>75</v>
      </c>
      <c r="E135" s="22">
        <v>5</v>
      </c>
    </row>
    <row r="136" spans="1:5" ht="18" x14ac:dyDescent="0.55000000000000004">
      <c r="A136" s="22">
        <v>14</v>
      </c>
      <c r="B136" s="22">
        <v>7</v>
      </c>
      <c r="C136" s="23" t="s">
        <v>254</v>
      </c>
      <c r="D136" s="22">
        <v>75</v>
      </c>
      <c r="E136" s="22">
        <v>5</v>
      </c>
    </row>
    <row r="137" spans="1:5" ht="18" x14ac:dyDescent="0.55000000000000004">
      <c r="A137" s="22">
        <v>14</v>
      </c>
      <c r="B137" s="22">
        <v>8</v>
      </c>
      <c r="C137" s="23" t="s">
        <v>255</v>
      </c>
      <c r="D137" s="22">
        <v>75</v>
      </c>
      <c r="E137" s="22">
        <v>5</v>
      </c>
    </row>
    <row r="138" spans="1:5" ht="18" x14ac:dyDescent="0.55000000000000004">
      <c r="A138" s="19">
        <v>14</v>
      </c>
      <c r="B138" s="20">
        <v>9</v>
      </c>
      <c r="C138" s="21" t="s">
        <v>256</v>
      </c>
      <c r="D138" s="20">
        <v>75</v>
      </c>
      <c r="E138" s="20">
        <v>5</v>
      </c>
    </row>
    <row r="139" spans="1:5" ht="12.5" x14ac:dyDescent="0.25">
      <c r="C139" s="28"/>
    </row>
    <row r="140" spans="1:5" ht="12.5" x14ac:dyDescent="0.25">
      <c r="C140" s="28"/>
    </row>
    <row r="141" spans="1:5" ht="12.5" x14ac:dyDescent="0.25">
      <c r="C141" s="28"/>
    </row>
    <row r="142" spans="1:5" ht="12.5" x14ac:dyDescent="0.25">
      <c r="C142" s="28"/>
    </row>
    <row r="143" spans="1:5" ht="12.5" x14ac:dyDescent="0.25">
      <c r="C143" s="28"/>
    </row>
    <row r="144" spans="1:5" ht="12.5" x14ac:dyDescent="0.25">
      <c r="C144" s="28"/>
    </row>
    <row r="145" spans="3:3" ht="12.5" x14ac:dyDescent="0.25">
      <c r="C145" s="28"/>
    </row>
    <row r="146" spans="3:3" ht="12.5" x14ac:dyDescent="0.25">
      <c r="C146" s="28"/>
    </row>
    <row r="147" spans="3:3" ht="12.5" x14ac:dyDescent="0.25">
      <c r="C147" s="28"/>
    </row>
    <row r="148" spans="3:3" ht="12.5" x14ac:dyDescent="0.25">
      <c r="C148" s="28"/>
    </row>
    <row r="149" spans="3:3" ht="12.5" x14ac:dyDescent="0.25">
      <c r="C149" s="28"/>
    </row>
    <row r="150" spans="3:3" ht="12.5" x14ac:dyDescent="0.25">
      <c r="C150" s="28"/>
    </row>
    <row r="151" spans="3:3" ht="12.5" x14ac:dyDescent="0.25">
      <c r="C151" s="28"/>
    </row>
    <row r="152" spans="3:3" ht="12.5" x14ac:dyDescent="0.25">
      <c r="C152" s="28"/>
    </row>
    <row r="153" spans="3:3" ht="12.5" x14ac:dyDescent="0.25">
      <c r="C153" s="28"/>
    </row>
    <row r="154" spans="3:3" ht="12.5" x14ac:dyDescent="0.25">
      <c r="C154" s="28"/>
    </row>
    <row r="155" spans="3:3" ht="12.5" x14ac:dyDescent="0.25">
      <c r="C155" s="28"/>
    </row>
    <row r="156" spans="3:3" ht="12.5" x14ac:dyDescent="0.25">
      <c r="C156" s="28"/>
    </row>
    <row r="157" spans="3:3" ht="12.5" x14ac:dyDescent="0.25">
      <c r="C157" s="28"/>
    </row>
    <row r="158" spans="3:3" ht="12.5" x14ac:dyDescent="0.25">
      <c r="C158" s="28"/>
    </row>
    <row r="159" spans="3:3" ht="12.5" x14ac:dyDescent="0.25">
      <c r="C159" s="28"/>
    </row>
    <row r="160" spans="3:3" ht="12.5" x14ac:dyDescent="0.25">
      <c r="C160" s="28"/>
    </row>
    <row r="161" spans="3:3" ht="12.5" x14ac:dyDescent="0.25">
      <c r="C161" s="28"/>
    </row>
    <row r="162" spans="3:3" ht="12.5" x14ac:dyDescent="0.25">
      <c r="C162" s="28"/>
    </row>
    <row r="163" spans="3:3" ht="12.5" x14ac:dyDescent="0.25">
      <c r="C163" s="28"/>
    </row>
    <row r="164" spans="3:3" ht="12.5" x14ac:dyDescent="0.25">
      <c r="C164" s="28"/>
    </row>
    <row r="165" spans="3:3" ht="12.5" x14ac:dyDescent="0.25">
      <c r="C165" s="28"/>
    </row>
    <row r="166" spans="3:3" ht="12.5" x14ac:dyDescent="0.25">
      <c r="C166" s="28"/>
    </row>
    <row r="167" spans="3:3" ht="12.5" x14ac:dyDescent="0.25">
      <c r="C167" s="28"/>
    </row>
    <row r="168" spans="3:3" ht="12.5" x14ac:dyDescent="0.25">
      <c r="C168" s="28"/>
    </row>
    <row r="169" spans="3:3" ht="12.5" x14ac:dyDescent="0.25">
      <c r="C169" s="28"/>
    </row>
    <row r="170" spans="3:3" ht="12.5" x14ac:dyDescent="0.25">
      <c r="C170" s="28"/>
    </row>
    <row r="171" spans="3:3" ht="12.5" x14ac:dyDescent="0.25">
      <c r="C171" s="28"/>
    </row>
    <row r="172" spans="3:3" ht="12.5" x14ac:dyDescent="0.25">
      <c r="C172" s="28"/>
    </row>
    <row r="173" spans="3:3" ht="12.5" x14ac:dyDescent="0.25">
      <c r="C173" s="28"/>
    </row>
    <row r="174" spans="3:3" ht="12.5" x14ac:dyDescent="0.25">
      <c r="C174" s="28"/>
    </row>
    <row r="175" spans="3:3" ht="12.5" x14ac:dyDescent="0.25">
      <c r="C175" s="28"/>
    </row>
    <row r="176" spans="3:3" ht="12.5" x14ac:dyDescent="0.25">
      <c r="C176" s="28"/>
    </row>
    <row r="177" spans="3:3" ht="12.5" x14ac:dyDescent="0.25">
      <c r="C177" s="28"/>
    </row>
    <row r="178" spans="3:3" ht="12.5" x14ac:dyDescent="0.25">
      <c r="C178" s="28"/>
    </row>
    <row r="179" spans="3:3" ht="12.5" x14ac:dyDescent="0.25">
      <c r="C179" s="28"/>
    </row>
    <row r="180" spans="3:3" ht="12.5" x14ac:dyDescent="0.25">
      <c r="C180" s="28"/>
    </row>
    <row r="181" spans="3:3" ht="12.5" x14ac:dyDescent="0.25">
      <c r="C181" s="28"/>
    </row>
    <row r="182" spans="3:3" ht="12.5" x14ac:dyDescent="0.25">
      <c r="C182" s="28"/>
    </row>
    <row r="183" spans="3:3" ht="12.5" x14ac:dyDescent="0.25">
      <c r="C183" s="28"/>
    </row>
    <row r="184" spans="3:3" ht="12.5" x14ac:dyDescent="0.25">
      <c r="C184" s="28"/>
    </row>
    <row r="185" spans="3:3" ht="12.5" x14ac:dyDescent="0.25">
      <c r="C185" s="28"/>
    </row>
    <row r="186" spans="3:3" ht="12.5" x14ac:dyDescent="0.25">
      <c r="C186" s="28"/>
    </row>
    <row r="187" spans="3:3" ht="12.5" x14ac:dyDescent="0.25">
      <c r="C187" s="28"/>
    </row>
    <row r="188" spans="3:3" ht="12.5" x14ac:dyDescent="0.25">
      <c r="C188" s="28"/>
    </row>
    <row r="189" spans="3:3" ht="12.5" x14ac:dyDescent="0.25">
      <c r="C189" s="28"/>
    </row>
    <row r="190" spans="3:3" ht="12.5" x14ac:dyDescent="0.25">
      <c r="C190" s="28"/>
    </row>
    <row r="191" spans="3:3" ht="12.5" x14ac:dyDescent="0.25">
      <c r="C191" s="28"/>
    </row>
    <row r="192" spans="3:3" ht="12.5" x14ac:dyDescent="0.25">
      <c r="C192" s="28"/>
    </row>
    <row r="193" spans="3:3" ht="12.5" x14ac:dyDescent="0.25">
      <c r="C193" s="28"/>
    </row>
    <row r="194" spans="3:3" ht="12.5" x14ac:dyDescent="0.25">
      <c r="C194" s="28"/>
    </row>
    <row r="195" spans="3:3" ht="12.5" x14ac:dyDescent="0.25">
      <c r="C195" s="28"/>
    </row>
    <row r="196" spans="3:3" ht="12.5" x14ac:dyDescent="0.25">
      <c r="C196" s="28"/>
    </row>
    <row r="197" spans="3:3" ht="12.5" x14ac:dyDescent="0.25">
      <c r="C197" s="28"/>
    </row>
    <row r="198" spans="3:3" ht="12.5" x14ac:dyDescent="0.25">
      <c r="C198" s="28"/>
    </row>
    <row r="199" spans="3:3" ht="12.5" x14ac:dyDescent="0.25">
      <c r="C199" s="28"/>
    </row>
    <row r="200" spans="3:3" ht="12.5" x14ac:dyDescent="0.25">
      <c r="C200" s="28"/>
    </row>
    <row r="201" spans="3:3" ht="12.5" x14ac:dyDescent="0.25">
      <c r="C201" s="28"/>
    </row>
    <row r="202" spans="3:3" ht="12.5" x14ac:dyDescent="0.25">
      <c r="C202" s="28"/>
    </row>
    <row r="203" spans="3:3" ht="12.5" x14ac:dyDescent="0.25">
      <c r="C203" s="28"/>
    </row>
    <row r="204" spans="3:3" ht="12.5" x14ac:dyDescent="0.25">
      <c r="C204" s="28"/>
    </row>
    <row r="205" spans="3:3" ht="12.5" x14ac:dyDescent="0.25">
      <c r="C205" s="28"/>
    </row>
    <row r="206" spans="3:3" ht="12.5" x14ac:dyDescent="0.25">
      <c r="C206" s="28"/>
    </row>
    <row r="207" spans="3:3" ht="12.5" x14ac:dyDescent="0.25">
      <c r="C207" s="28"/>
    </row>
    <row r="208" spans="3:3" ht="12.5" x14ac:dyDescent="0.25">
      <c r="C208" s="28"/>
    </row>
    <row r="209" spans="3:3" ht="12.5" x14ac:dyDescent="0.25">
      <c r="C209" s="28"/>
    </row>
    <row r="210" spans="3:3" ht="12.5" x14ac:dyDescent="0.25">
      <c r="C210" s="28"/>
    </row>
    <row r="211" spans="3:3" ht="12.5" x14ac:dyDescent="0.25">
      <c r="C211" s="28"/>
    </row>
    <row r="212" spans="3:3" ht="12.5" x14ac:dyDescent="0.25">
      <c r="C212" s="28"/>
    </row>
    <row r="213" spans="3:3" ht="12.5" x14ac:dyDescent="0.25">
      <c r="C213" s="28"/>
    </row>
    <row r="214" spans="3:3" ht="12.5" x14ac:dyDescent="0.25">
      <c r="C214" s="28"/>
    </row>
    <row r="215" spans="3:3" ht="12.5" x14ac:dyDescent="0.25">
      <c r="C215" s="28"/>
    </row>
    <row r="216" spans="3:3" ht="12.5" x14ac:dyDescent="0.25">
      <c r="C216" s="28"/>
    </row>
    <row r="217" spans="3:3" ht="12.5" x14ac:dyDescent="0.25">
      <c r="C217" s="28"/>
    </row>
    <row r="218" spans="3:3" ht="12.5" x14ac:dyDescent="0.25">
      <c r="C218" s="28"/>
    </row>
    <row r="219" spans="3:3" ht="12.5" x14ac:dyDescent="0.25">
      <c r="C219" s="28"/>
    </row>
    <row r="220" spans="3:3" ht="12.5" x14ac:dyDescent="0.25">
      <c r="C220" s="28"/>
    </row>
    <row r="221" spans="3:3" ht="12.5" x14ac:dyDescent="0.25">
      <c r="C221" s="28"/>
    </row>
    <row r="222" spans="3:3" ht="12.5" x14ac:dyDescent="0.25">
      <c r="C222" s="28"/>
    </row>
    <row r="223" spans="3:3" ht="12.5" x14ac:dyDescent="0.25">
      <c r="C223" s="28"/>
    </row>
    <row r="224" spans="3:3" ht="12.5" x14ac:dyDescent="0.25">
      <c r="C224" s="28"/>
    </row>
    <row r="225" spans="3:3" ht="12.5" x14ac:dyDescent="0.25">
      <c r="C225" s="28"/>
    </row>
    <row r="226" spans="3:3" ht="12.5" x14ac:dyDescent="0.25">
      <c r="C226" s="28"/>
    </row>
    <row r="227" spans="3:3" ht="12.5" x14ac:dyDescent="0.25">
      <c r="C227" s="28"/>
    </row>
    <row r="228" spans="3:3" ht="12.5" x14ac:dyDescent="0.25">
      <c r="C228" s="28"/>
    </row>
    <row r="229" spans="3:3" ht="12.5" x14ac:dyDescent="0.25">
      <c r="C229" s="28"/>
    </row>
    <row r="230" spans="3:3" ht="12.5" x14ac:dyDescent="0.25">
      <c r="C230" s="28"/>
    </row>
    <row r="231" spans="3:3" ht="12.5" x14ac:dyDescent="0.25">
      <c r="C231" s="28"/>
    </row>
    <row r="232" spans="3:3" ht="12.5" x14ac:dyDescent="0.25">
      <c r="C232" s="28"/>
    </row>
    <row r="233" spans="3:3" ht="12.5" x14ac:dyDescent="0.25">
      <c r="C233" s="28"/>
    </row>
    <row r="234" spans="3:3" ht="12.5" x14ac:dyDescent="0.25">
      <c r="C234" s="28"/>
    </row>
    <row r="235" spans="3:3" ht="12.5" x14ac:dyDescent="0.25">
      <c r="C235" s="28"/>
    </row>
    <row r="236" spans="3:3" ht="12.5" x14ac:dyDescent="0.25">
      <c r="C236" s="28"/>
    </row>
    <row r="237" spans="3:3" ht="12.5" x14ac:dyDescent="0.25">
      <c r="C237" s="28"/>
    </row>
    <row r="238" spans="3:3" ht="12.5" x14ac:dyDescent="0.25">
      <c r="C238" s="28"/>
    </row>
    <row r="239" spans="3:3" ht="12.5" x14ac:dyDescent="0.25">
      <c r="C239" s="28"/>
    </row>
    <row r="240" spans="3:3" ht="12.5" x14ac:dyDescent="0.25">
      <c r="C240" s="28"/>
    </row>
    <row r="241" spans="3:3" ht="12.5" x14ac:dyDescent="0.25">
      <c r="C241" s="28"/>
    </row>
    <row r="242" spans="3:3" ht="12.5" x14ac:dyDescent="0.25">
      <c r="C242" s="28"/>
    </row>
    <row r="243" spans="3:3" ht="12.5" x14ac:dyDescent="0.25">
      <c r="C243" s="28"/>
    </row>
    <row r="244" spans="3:3" ht="12.5" x14ac:dyDescent="0.25">
      <c r="C244" s="28"/>
    </row>
    <row r="245" spans="3:3" ht="12.5" x14ac:dyDescent="0.25">
      <c r="C245" s="28"/>
    </row>
    <row r="246" spans="3:3" ht="12.5" x14ac:dyDescent="0.25">
      <c r="C246" s="28"/>
    </row>
    <row r="247" spans="3:3" ht="12.5" x14ac:dyDescent="0.25">
      <c r="C247" s="28"/>
    </row>
    <row r="248" spans="3:3" ht="12.5" x14ac:dyDescent="0.25">
      <c r="C248" s="28"/>
    </row>
    <row r="249" spans="3:3" ht="12.5" x14ac:dyDescent="0.25">
      <c r="C249" s="28"/>
    </row>
    <row r="250" spans="3:3" ht="12.5" x14ac:dyDescent="0.25">
      <c r="C250" s="28"/>
    </row>
    <row r="251" spans="3:3" ht="12.5" x14ac:dyDescent="0.25">
      <c r="C251" s="28"/>
    </row>
    <row r="252" spans="3:3" ht="12.5" x14ac:dyDescent="0.25">
      <c r="C252" s="28"/>
    </row>
    <row r="253" spans="3:3" ht="12.5" x14ac:dyDescent="0.25">
      <c r="C253" s="28"/>
    </row>
    <row r="254" spans="3:3" ht="12.5" x14ac:dyDescent="0.25">
      <c r="C254" s="28"/>
    </row>
    <row r="255" spans="3:3" ht="12.5" x14ac:dyDescent="0.25">
      <c r="C255" s="28"/>
    </row>
    <row r="256" spans="3:3" ht="12.5" x14ac:dyDescent="0.25">
      <c r="C256" s="28"/>
    </row>
    <row r="257" spans="3:3" ht="12.5" x14ac:dyDescent="0.25">
      <c r="C257" s="28"/>
    </row>
    <row r="258" spans="3:3" ht="12.5" x14ac:dyDescent="0.25">
      <c r="C258" s="28"/>
    </row>
    <row r="259" spans="3:3" ht="12.5" x14ac:dyDescent="0.25">
      <c r="C259" s="28"/>
    </row>
    <row r="260" spans="3:3" ht="12.5" x14ac:dyDescent="0.25">
      <c r="C260" s="28"/>
    </row>
    <row r="261" spans="3:3" ht="12.5" x14ac:dyDescent="0.25">
      <c r="C261" s="28"/>
    </row>
    <row r="262" spans="3:3" ht="12.5" x14ac:dyDescent="0.25">
      <c r="C262" s="28"/>
    </row>
    <row r="263" spans="3:3" ht="12.5" x14ac:dyDescent="0.25">
      <c r="C263" s="28"/>
    </row>
    <row r="264" spans="3:3" ht="12.5" x14ac:dyDescent="0.25">
      <c r="C264" s="28"/>
    </row>
    <row r="265" spans="3:3" ht="12.5" x14ac:dyDescent="0.25">
      <c r="C265" s="28"/>
    </row>
    <row r="266" spans="3:3" ht="12.5" x14ac:dyDescent="0.25">
      <c r="C266" s="28"/>
    </row>
    <row r="267" spans="3:3" ht="12.5" x14ac:dyDescent="0.25">
      <c r="C267" s="28"/>
    </row>
    <row r="268" spans="3:3" ht="12.5" x14ac:dyDescent="0.25">
      <c r="C268" s="28"/>
    </row>
    <row r="269" spans="3:3" ht="12.5" x14ac:dyDescent="0.25">
      <c r="C269" s="28"/>
    </row>
    <row r="270" spans="3:3" ht="12.5" x14ac:dyDescent="0.25">
      <c r="C270" s="28"/>
    </row>
    <row r="271" spans="3:3" ht="12.5" x14ac:dyDescent="0.25">
      <c r="C271" s="28"/>
    </row>
    <row r="272" spans="3:3" ht="12.5" x14ac:dyDescent="0.25">
      <c r="C272" s="28"/>
    </row>
    <row r="273" spans="3:3" ht="12.5" x14ac:dyDescent="0.25">
      <c r="C273" s="28"/>
    </row>
    <row r="274" spans="3:3" ht="12.5" x14ac:dyDescent="0.25">
      <c r="C274" s="28"/>
    </row>
    <row r="275" spans="3:3" ht="12.5" x14ac:dyDescent="0.25">
      <c r="C275" s="28"/>
    </row>
    <row r="276" spans="3:3" ht="12.5" x14ac:dyDescent="0.25">
      <c r="C276" s="28"/>
    </row>
    <row r="277" spans="3:3" ht="12.5" x14ac:dyDescent="0.25">
      <c r="C277" s="28"/>
    </row>
    <row r="278" spans="3:3" ht="12.5" x14ac:dyDescent="0.25">
      <c r="C278" s="28"/>
    </row>
    <row r="279" spans="3:3" ht="12.5" x14ac:dyDescent="0.25">
      <c r="C279" s="28"/>
    </row>
    <row r="280" spans="3:3" ht="12.5" x14ac:dyDescent="0.25">
      <c r="C280" s="28"/>
    </row>
    <row r="281" spans="3:3" ht="12.5" x14ac:dyDescent="0.25">
      <c r="C281" s="28"/>
    </row>
    <row r="282" spans="3:3" ht="12.5" x14ac:dyDescent="0.25">
      <c r="C282" s="28"/>
    </row>
    <row r="283" spans="3:3" ht="12.5" x14ac:dyDescent="0.25">
      <c r="C283" s="28"/>
    </row>
    <row r="284" spans="3:3" ht="12.5" x14ac:dyDescent="0.25">
      <c r="C284" s="28"/>
    </row>
    <row r="285" spans="3:3" ht="12.5" x14ac:dyDescent="0.25">
      <c r="C285" s="28"/>
    </row>
    <row r="286" spans="3:3" ht="12.5" x14ac:dyDescent="0.25">
      <c r="C286" s="28"/>
    </row>
    <row r="287" spans="3:3" ht="12.5" x14ac:dyDescent="0.25">
      <c r="C287" s="28"/>
    </row>
    <row r="288" spans="3:3" ht="12.5" x14ac:dyDescent="0.25">
      <c r="C288" s="28"/>
    </row>
    <row r="289" spans="3:3" ht="12.5" x14ac:dyDescent="0.25">
      <c r="C289" s="28"/>
    </row>
    <row r="290" spans="3:3" ht="12.5" x14ac:dyDescent="0.25">
      <c r="C290" s="28"/>
    </row>
    <row r="291" spans="3:3" ht="12.5" x14ac:dyDescent="0.25">
      <c r="C291" s="28"/>
    </row>
    <row r="292" spans="3:3" ht="12.5" x14ac:dyDescent="0.25">
      <c r="C292" s="28"/>
    </row>
    <row r="293" spans="3:3" ht="12.5" x14ac:dyDescent="0.25">
      <c r="C293" s="28"/>
    </row>
    <row r="294" spans="3:3" ht="12.5" x14ac:dyDescent="0.25">
      <c r="C294" s="28"/>
    </row>
    <row r="295" spans="3:3" ht="12.5" x14ac:dyDescent="0.25">
      <c r="C295" s="28"/>
    </row>
    <row r="296" spans="3:3" ht="12.5" x14ac:dyDescent="0.25">
      <c r="C296" s="28"/>
    </row>
    <row r="297" spans="3:3" ht="12.5" x14ac:dyDescent="0.25">
      <c r="C297" s="28"/>
    </row>
    <row r="298" spans="3:3" ht="12.5" x14ac:dyDescent="0.25">
      <c r="C298" s="28"/>
    </row>
    <row r="299" spans="3:3" ht="12.5" x14ac:dyDescent="0.25">
      <c r="C299" s="28"/>
    </row>
    <row r="300" spans="3:3" ht="12.5" x14ac:dyDescent="0.25">
      <c r="C300" s="28"/>
    </row>
    <row r="301" spans="3:3" ht="12.5" x14ac:dyDescent="0.25">
      <c r="C301" s="28"/>
    </row>
    <row r="302" spans="3:3" ht="12.5" x14ac:dyDescent="0.25">
      <c r="C302" s="28"/>
    </row>
    <row r="303" spans="3:3" ht="12.5" x14ac:dyDescent="0.25">
      <c r="C303" s="28"/>
    </row>
    <row r="304" spans="3:3" ht="12.5" x14ac:dyDescent="0.25">
      <c r="C304" s="28"/>
    </row>
    <row r="305" spans="3:3" ht="12.5" x14ac:dyDescent="0.25">
      <c r="C305" s="28"/>
    </row>
    <row r="306" spans="3:3" ht="12.5" x14ac:dyDescent="0.25">
      <c r="C306" s="28"/>
    </row>
    <row r="307" spans="3:3" ht="12.5" x14ac:dyDescent="0.25">
      <c r="C307" s="28"/>
    </row>
    <row r="308" spans="3:3" ht="12.5" x14ac:dyDescent="0.25">
      <c r="C308" s="28"/>
    </row>
    <row r="309" spans="3:3" ht="12.5" x14ac:dyDescent="0.25">
      <c r="C309" s="28"/>
    </row>
    <row r="310" spans="3:3" ht="12.5" x14ac:dyDescent="0.25">
      <c r="C310" s="28"/>
    </row>
    <row r="311" spans="3:3" ht="12.5" x14ac:dyDescent="0.25">
      <c r="C311" s="28"/>
    </row>
    <row r="312" spans="3:3" ht="12.5" x14ac:dyDescent="0.25">
      <c r="C312" s="28"/>
    </row>
    <row r="313" spans="3:3" ht="12.5" x14ac:dyDescent="0.25">
      <c r="C313" s="28"/>
    </row>
    <row r="314" spans="3:3" ht="12.5" x14ac:dyDescent="0.25">
      <c r="C314" s="28"/>
    </row>
    <row r="315" spans="3:3" ht="12.5" x14ac:dyDescent="0.25">
      <c r="C315" s="28"/>
    </row>
    <row r="316" spans="3:3" ht="12.5" x14ac:dyDescent="0.25">
      <c r="C316" s="28"/>
    </row>
    <row r="317" spans="3:3" ht="12.5" x14ac:dyDescent="0.25">
      <c r="C317" s="28"/>
    </row>
    <row r="318" spans="3:3" ht="12.5" x14ac:dyDescent="0.25">
      <c r="C318" s="28"/>
    </row>
    <row r="319" spans="3:3" ht="12.5" x14ac:dyDescent="0.25">
      <c r="C319" s="28"/>
    </row>
    <row r="320" spans="3:3" ht="12.5" x14ac:dyDescent="0.25">
      <c r="C320" s="28"/>
    </row>
    <row r="321" spans="3:3" ht="12.5" x14ac:dyDescent="0.25">
      <c r="C321" s="28"/>
    </row>
    <row r="322" spans="3:3" ht="12.5" x14ac:dyDescent="0.25">
      <c r="C322" s="28"/>
    </row>
    <row r="323" spans="3:3" ht="12.5" x14ac:dyDescent="0.25">
      <c r="C323" s="28"/>
    </row>
    <row r="324" spans="3:3" ht="12.5" x14ac:dyDescent="0.25">
      <c r="C324" s="28"/>
    </row>
    <row r="325" spans="3:3" ht="12.5" x14ac:dyDescent="0.25">
      <c r="C325" s="28"/>
    </row>
    <row r="326" spans="3:3" ht="12.5" x14ac:dyDescent="0.25">
      <c r="C326" s="28"/>
    </row>
    <row r="327" spans="3:3" ht="12.5" x14ac:dyDescent="0.25">
      <c r="C327" s="28"/>
    </row>
    <row r="328" spans="3:3" ht="12.5" x14ac:dyDescent="0.25">
      <c r="C328" s="28"/>
    </row>
    <row r="329" spans="3:3" ht="12.5" x14ac:dyDescent="0.25">
      <c r="C329" s="28"/>
    </row>
    <row r="330" spans="3:3" ht="12.5" x14ac:dyDescent="0.25">
      <c r="C330" s="28"/>
    </row>
    <row r="331" spans="3:3" ht="12.5" x14ac:dyDescent="0.25">
      <c r="C331" s="28"/>
    </row>
    <row r="332" spans="3:3" ht="12.5" x14ac:dyDescent="0.25">
      <c r="C332" s="28"/>
    </row>
    <row r="333" spans="3:3" ht="12.5" x14ac:dyDescent="0.25">
      <c r="C333" s="28"/>
    </row>
    <row r="334" spans="3:3" ht="12.5" x14ac:dyDescent="0.25">
      <c r="C334" s="28"/>
    </row>
    <row r="335" spans="3:3" ht="12.5" x14ac:dyDescent="0.25">
      <c r="C335" s="28"/>
    </row>
    <row r="336" spans="3:3" ht="12.5" x14ac:dyDescent="0.25">
      <c r="C336" s="28"/>
    </row>
    <row r="337" spans="3:3" ht="12.5" x14ac:dyDescent="0.25">
      <c r="C337" s="28"/>
    </row>
    <row r="338" spans="3:3" ht="12.5" x14ac:dyDescent="0.25">
      <c r="C338" s="28"/>
    </row>
    <row r="339" spans="3:3" ht="12.5" x14ac:dyDescent="0.25">
      <c r="C339" s="28"/>
    </row>
    <row r="340" spans="3:3" ht="12.5" x14ac:dyDescent="0.25">
      <c r="C340" s="28"/>
    </row>
    <row r="341" spans="3:3" ht="12.5" x14ac:dyDescent="0.25">
      <c r="C341" s="28"/>
    </row>
    <row r="342" spans="3:3" ht="12.5" x14ac:dyDescent="0.25">
      <c r="C342" s="28"/>
    </row>
    <row r="343" spans="3:3" ht="12.5" x14ac:dyDescent="0.25">
      <c r="C343" s="28"/>
    </row>
    <row r="344" spans="3:3" ht="12.5" x14ac:dyDescent="0.25">
      <c r="C344" s="28"/>
    </row>
    <row r="345" spans="3:3" ht="12.5" x14ac:dyDescent="0.25">
      <c r="C345" s="28"/>
    </row>
    <row r="346" spans="3:3" ht="12.5" x14ac:dyDescent="0.25">
      <c r="C346" s="28"/>
    </row>
    <row r="347" spans="3:3" ht="12.5" x14ac:dyDescent="0.25">
      <c r="C347" s="28"/>
    </row>
    <row r="348" spans="3:3" ht="12.5" x14ac:dyDescent="0.25">
      <c r="C348" s="28"/>
    </row>
    <row r="349" spans="3:3" ht="12.5" x14ac:dyDescent="0.25">
      <c r="C349" s="28"/>
    </row>
    <row r="350" spans="3:3" ht="12.5" x14ac:dyDescent="0.25">
      <c r="C350" s="28"/>
    </row>
    <row r="351" spans="3:3" ht="12.5" x14ac:dyDescent="0.25">
      <c r="C351" s="28"/>
    </row>
    <row r="352" spans="3:3" ht="12.5" x14ac:dyDescent="0.25">
      <c r="C352" s="28"/>
    </row>
    <row r="353" spans="3:3" ht="12.5" x14ac:dyDescent="0.25">
      <c r="C353" s="28"/>
    </row>
    <row r="354" spans="3:3" ht="12.5" x14ac:dyDescent="0.25">
      <c r="C354" s="28"/>
    </row>
    <row r="355" spans="3:3" ht="12.5" x14ac:dyDescent="0.25">
      <c r="C355" s="28"/>
    </row>
    <row r="356" spans="3:3" ht="12.5" x14ac:dyDescent="0.25">
      <c r="C356" s="28"/>
    </row>
    <row r="357" spans="3:3" ht="12.5" x14ac:dyDescent="0.25">
      <c r="C357" s="28"/>
    </row>
    <row r="358" spans="3:3" ht="12.5" x14ac:dyDescent="0.25">
      <c r="C358" s="28"/>
    </row>
    <row r="359" spans="3:3" ht="12.5" x14ac:dyDescent="0.25">
      <c r="C359" s="28"/>
    </row>
    <row r="360" spans="3:3" ht="12.5" x14ac:dyDescent="0.25">
      <c r="C360" s="28"/>
    </row>
    <row r="361" spans="3:3" ht="12.5" x14ac:dyDescent="0.25">
      <c r="C361" s="28"/>
    </row>
    <row r="362" spans="3:3" ht="12.5" x14ac:dyDescent="0.25">
      <c r="C362" s="28"/>
    </row>
    <row r="363" spans="3:3" ht="12.5" x14ac:dyDescent="0.25">
      <c r="C363" s="28"/>
    </row>
    <row r="364" spans="3:3" ht="12.5" x14ac:dyDescent="0.25">
      <c r="C364" s="28"/>
    </row>
    <row r="365" spans="3:3" ht="12.5" x14ac:dyDescent="0.25">
      <c r="C365" s="28"/>
    </row>
    <row r="366" spans="3:3" ht="12.5" x14ac:dyDescent="0.25">
      <c r="C366" s="28"/>
    </row>
    <row r="367" spans="3:3" ht="12.5" x14ac:dyDescent="0.25">
      <c r="C367" s="28"/>
    </row>
    <row r="368" spans="3:3" ht="12.5" x14ac:dyDescent="0.25">
      <c r="C368" s="28"/>
    </row>
    <row r="369" spans="3:3" ht="12.5" x14ac:dyDescent="0.25">
      <c r="C369" s="28"/>
    </row>
    <row r="370" spans="3:3" ht="12.5" x14ac:dyDescent="0.25">
      <c r="C370" s="28"/>
    </row>
    <row r="371" spans="3:3" ht="12.5" x14ac:dyDescent="0.25">
      <c r="C371" s="28"/>
    </row>
    <row r="372" spans="3:3" ht="12.5" x14ac:dyDescent="0.25">
      <c r="C372" s="28"/>
    </row>
    <row r="373" spans="3:3" ht="12.5" x14ac:dyDescent="0.25">
      <c r="C373" s="28"/>
    </row>
    <row r="374" spans="3:3" ht="12.5" x14ac:dyDescent="0.25">
      <c r="C374" s="28"/>
    </row>
    <row r="375" spans="3:3" ht="12.5" x14ac:dyDescent="0.25">
      <c r="C375" s="28"/>
    </row>
    <row r="376" spans="3:3" ht="12.5" x14ac:dyDescent="0.25">
      <c r="C376" s="28"/>
    </row>
    <row r="377" spans="3:3" ht="12.5" x14ac:dyDescent="0.25">
      <c r="C377" s="28"/>
    </row>
    <row r="378" spans="3:3" ht="12.5" x14ac:dyDescent="0.25">
      <c r="C378" s="28"/>
    </row>
    <row r="379" spans="3:3" ht="12.5" x14ac:dyDescent="0.25">
      <c r="C379" s="28"/>
    </row>
    <row r="380" spans="3:3" ht="12.5" x14ac:dyDescent="0.25">
      <c r="C380" s="28"/>
    </row>
    <row r="381" spans="3:3" ht="12.5" x14ac:dyDescent="0.25">
      <c r="C381" s="28"/>
    </row>
    <row r="382" spans="3:3" ht="12.5" x14ac:dyDescent="0.25">
      <c r="C382" s="28"/>
    </row>
    <row r="383" spans="3:3" ht="12.5" x14ac:dyDescent="0.25">
      <c r="C383" s="28"/>
    </row>
    <row r="384" spans="3:3" ht="12.5" x14ac:dyDescent="0.25">
      <c r="C384" s="28"/>
    </row>
    <row r="385" spans="3:3" ht="12.5" x14ac:dyDescent="0.25">
      <c r="C385" s="28"/>
    </row>
    <row r="386" spans="3:3" ht="12.5" x14ac:dyDescent="0.25">
      <c r="C386" s="28"/>
    </row>
    <row r="387" spans="3:3" ht="12.5" x14ac:dyDescent="0.25">
      <c r="C387" s="28"/>
    </row>
    <row r="388" spans="3:3" ht="12.5" x14ac:dyDescent="0.25">
      <c r="C388" s="28"/>
    </row>
    <row r="389" spans="3:3" ht="12.5" x14ac:dyDescent="0.25">
      <c r="C389" s="28"/>
    </row>
    <row r="390" spans="3:3" ht="12.5" x14ac:dyDescent="0.25">
      <c r="C390" s="28"/>
    </row>
    <row r="391" spans="3:3" ht="12.5" x14ac:dyDescent="0.25">
      <c r="C391" s="28"/>
    </row>
    <row r="392" spans="3:3" ht="12.5" x14ac:dyDescent="0.25">
      <c r="C392" s="28"/>
    </row>
    <row r="393" spans="3:3" ht="12.5" x14ac:dyDescent="0.25">
      <c r="C393" s="28"/>
    </row>
    <row r="394" spans="3:3" ht="12.5" x14ac:dyDescent="0.25">
      <c r="C394" s="28"/>
    </row>
    <row r="395" spans="3:3" ht="12.5" x14ac:dyDescent="0.25">
      <c r="C395" s="28"/>
    </row>
    <row r="396" spans="3:3" ht="12.5" x14ac:dyDescent="0.25">
      <c r="C396" s="28"/>
    </row>
    <row r="397" spans="3:3" ht="12.5" x14ac:dyDescent="0.25">
      <c r="C397" s="28"/>
    </row>
    <row r="398" spans="3:3" ht="12.5" x14ac:dyDescent="0.25">
      <c r="C398" s="28"/>
    </row>
    <row r="399" spans="3:3" ht="12.5" x14ac:dyDescent="0.25">
      <c r="C399" s="28"/>
    </row>
    <row r="400" spans="3:3" ht="12.5" x14ac:dyDescent="0.25">
      <c r="C400" s="28"/>
    </row>
    <row r="401" spans="3:3" ht="12.5" x14ac:dyDescent="0.25">
      <c r="C401" s="28"/>
    </row>
    <row r="402" spans="3:3" ht="12.5" x14ac:dyDescent="0.25">
      <c r="C402" s="28"/>
    </row>
    <row r="403" spans="3:3" ht="12.5" x14ac:dyDescent="0.25">
      <c r="C403" s="28"/>
    </row>
    <row r="404" spans="3:3" ht="12.5" x14ac:dyDescent="0.25">
      <c r="C404" s="28"/>
    </row>
    <row r="405" spans="3:3" ht="12.5" x14ac:dyDescent="0.25">
      <c r="C405" s="28"/>
    </row>
    <row r="406" spans="3:3" ht="12.5" x14ac:dyDescent="0.25">
      <c r="C406" s="28"/>
    </row>
    <row r="407" spans="3:3" ht="12.5" x14ac:dyDescent="0.25">
      <c r="C407" s="28"/>
    </row>
    <row r="408" spans="3:3" ht="12.5" x14ac:dyDescent="0.25">
      <c r="C408" s="28"/>
    </row>
    <row r="409" spans="3:3" ht="12.5" x14ac:dyDescent="0.25">
      <c r="C409" s="28"/>
    </row>
    <row r="410" spans="3:3" ht="12.5" x14ac:dyDescent="0.25">
      <c r="C410" s="28"/>
    </row>
    <row r="411" spans="3:3" ht="12.5" x14ac:dyDescent="0.25">
      <c r="C411" s="28"/>
    </row>
    <row r="412" spans="3:3" ht="12.5" x14ac:dyDescent="0.25">
      <c r="C412" s="28"/>
    </row>
    <row r="413" spans="3:3" ht="12.5" x14ac:dyDescent="0.25">
      <c r="C413" s="28"/>
    </row>
    <row r="414" spans="3:3" ht="12.5" x14ac:dyDescent="0.25">
      <c r="C414" s="28"/>
    </row>
    <row r="415" spans="3:3" ht="12.5" x14ac:dyDescent="0.25">
      <c r="C415" s="28"/>
    </row>
    <row r="416" spans="3:3" ht="12.5" x14ac:dyDescent="0.25">
      <c r="C416" s="28"/>
    </row>
    <row r="417" spans="3:3" ht="12.5" x14ac:dyDescent="0.25">
      <c r="C417" s="28"/>
    </row>
    <row r="418" spans="3:3" ht="12.5" x14ac:dyDescent="0.25">
      <c r="C418" s="28"/>
    </row>
    <row r="419" spans="3:3" ht="12.5" x14ac:dyDescent="0.25">
      <c r="C419" s="28"/>
    </row>
    <row r="420" spans="3:3" ht="12.5" x14ac:dyDescent="0.25">
      <c r="C420" s="28"/>
    </row>
    <row r="421" spans="3:3" ht="12.5" x14ac:dyDescent="0.25">
      <c r="C421" s="28"/>
    </row>
    <row r="422" spans="3:3" ht="12.5" x14ac:dyDescent="0.25">
      <c r="C422" s="28"/>
    </row>
    <row r="423" spans="3:3" ht="12.5" x14ac:dyDescent="0.25">
      <c r="C423" s="28"/>
    </row>
    <row r="424" spans="3:3" ht="12.5" x14ac:dyDescent="0.25">
      <c r="C424" s="28"/>
    </row>
    <row r="425" spans="3:3" ht="12.5" x14ac:dyDescent="0.25">
      <c r="C425" s="28"/>
    </row>
    <row r="426" spans="3:3" ht="12.5" x14ac:dyDescent="0.25">
      <c r="C426" s="28"/>
    </row>
    <row r="427" spans="3:3" ht="12.5" x14ac:dyDescent="0.25">
      <c r="C427" s="28"/>
    </row>
    <row r="428" spans="3:3" ht="12.5" x14ac:dyDescent="0.25">
      <c r="C428" s="28"/>
    </row>
    <row r="429" spans="3:3" ht="12.5" x14ac:dyDescent="0.25">
      <c r="C429" s="28"/>
    </row>
    <row r="430" spans="3:3" ht="12.5" x14ac:dyDescent="0.25">
      <c r="C430" s="28"/>
    </row>
    <row r="431" spans="3:3" ht="12.5" x14ac:dyDescent="0.25">
      <c r="C431" s="28"/>
    </row>
    <row r="432" spans="3:3" ht="12.5" x14ac:dyDescent="0.25">
      <c r="C432" s="28"/>
    </row>
    <row r="433" spans="3:3" ht="12.5" x14ac:dyDescent="0.25">
      <c r="C433" s="28"/>
    </row>
    <row r="434" spans="3:3" ht="12.5" x14ac:dyDescent="0.25">
      <c r="C434" s="28"/>
    </row>
    <row r="435" spans="3:3" ht="12.5" x14ac:dyDescent="0.25">
      <c r="C435" s="28"/>
    </row>
    <row r="436" spans="3:3" ht="12.5" x14ac:dyDescent="0.25">
      <c r="C436" s="28"/>
    </row>
    <row r="437" spans="3:3" ht="12.5" x14ac:dyDescent="0.25">
      <c r="C437" s="28"/>
    </row>
    <row r="438" spans="3:3" ht="12.5" x14ac:dyDescent="0.25">
      <c r="C438" s="28"/>
    </row>
    <row r="439" spans="3:3" ht="12.5" x14ac:dyDescent="0.25">
      <c r="C439" s="28"/>
    </row>
    <row r="440" spans="3:3" ht="12.5" x14ac:dyDescent="0.25">
      <c r="C440" s="28"/>
    </row>
    <row r="441" spans="3:3" ht="12.5" x14ac:dyDescent="0.25">
      <c r="C441" s="28"/>
    </row>
    <row r="442" spans="3:3" ht="12.5" x14ac:dyDescent="0.25">
      <c r="C442" s="28"/>
    </row>
    <row r="443" spans="3:3" ht="12.5" x14ac:dyDescent="0.25">
      <c r="C443" s="28"/>
    </row>
    <row r="444" spans="3:3" ht="12.5" x14ac:dyDescent="0.25">
      <c r="C444" s="28"/>
    </row>
    <row r="445" spans="3:3" ht="12.5" x14ac:dyDescent="0.25">
      <c r="C445" s="28"/>
    </row>
    <row r="446" spans="3:3" ht="12.5" x14ac:dyDescent="0.25">
      <c r="C446" s="28"/>
    </row>
    <row r="447" spans="3:3" ht="12.5" x14ac:dyDescent="0.25">
      <c r="C447" s="28"/>
    </row>
    <row r="448" spans="3:3" ht="12.5" x14ac:dyDescent="0.25">
      <c r="C448" s="28"/>
    </row>
    <row r="449" spans="3:3" ht="12.5" x14ac:dyDescent="0.25">
      <c r="C449" s="28"/>
    </row>
    <row r="450" spans="3:3" ht="12.5" x14ac:dyDescent="0.25">
      <c r="C450" s="28"/>
    </row>
    <row r="451" spans="3:3" ht="12.5" x14ac:dyDescent="0.25">
      <c r="C451" s="28"/>
    </row>
    <row r="452" spans="3:3" ht="12.5" x14ac:dyDescent="0.25">
      <c r="C452" s="28"/>
    </row>
    <row r="453" spans="3:3" ht="12.5" x14ac:dyDescent="0.25">
      <c r="C453" s="28"/>
    </row>
    <row r="454" spans="3:3" ht="12.5" x14ac:dyDescent="0.25">
      <c r="C454" s="28"/>
    </row>
    <row r="455" spans="3:3" ht="12.5" x14ac:dyDescent="0.25">
      <c r="C455" s="28"/>
    </row>
    <row r="456" spans="3:3" ht="12.5" x14ac:dyDescent="0.25">
      <c r="C456" s="28"/>
    </row>
    <row r="457" spans="3:3" ht="12.5" x14ac:dyDescent="0.25">
      <c r="C457" s="28"/>
    </row>
    <row r="458" spans="3:3" ht="12.5" x14ac:dyDescent="0.25">
      <c r="C458" s="28"/>
    </row>
    <row r="459" spans="3:3" ht="12.5" x14ac:dyDescent="0.25">
      <c r="C459" s="28"/>
    </row>
    <row r="460" spans="3:3" ht="12.5" x14ac:dyDescent="0.25">
      <c r="C460" s="28"/>
    </row>
    <row r="461" spans="3:3" ht="12.5" x14ac:dyDescent="0.25">
      <c r="C461" s="28"/>
    </row>
    <row r="462" spans="3:3" ht="12.5" x14ac:dyDescent="0.25">
      <c r="C462" s="28"/>
    </row>
    <row r="463" spans="3:3" ht="12.5" x14ac:dyDescent="0.25">
      <c r="C463" s="28"/>
    </row>
    <row r="464" spans="3:3" ht="12.5" x14ac:dyDescent="0.25">
      <c r="C464" s="28"/>
    </row>
    <row r="465" spans="3:3" ht="12.5" x14ac:dyDescent="0.25">
      <c r="C465" s="28"/>
    </row>
    <row r="466" spans="3:3" ht="12.5" x14ac:dyDescent="0.25">
      <c r="C466" s="28"/>
    </row>
    <row r="467" spans="3:3" ht="12.5" x14ac:dyDescent="0.25">
      <c r="C467" s="28"/>
    </row>
    <row r="468" spans="3:3" ht="12.5" x14ac:dyDescent="0.25">
      <c r="C468" s="28"/>
    </row>
    <row r="469" spans="3:3" ht="12.5" x14ac:dyDescent="0.25">
      <c r="C469" s="28"/>
    </row>
    <row r="470" spans="3:3" ht="12.5" x14ac:dyDescent="0.25">
      <c r="C470" s="28"/>
    </row>
    <row r="471" spans="3:3" ht="12.5" x14ac:dyDescent="0.25">
      <c r="C471" s="28"/>
    </row>
    <row r="472" spans="3:3" ht="12.5" x14ac:dyDescent="0.25">
      <c r="C472" s="28"/>
    </row>
    <row r="473" spans="3:3" ht="12.5" x14ac:dyDescent="0.25">
      <c r="C473" s="28"/>
    </row>
    <row r="474" spans="3:3" ht="12.5" x14ac:dyDescent="0.25">
      <c r="C474" s="28"/>
    </row>
    <row r="475" spans="3:3" ht="12.5" x14ac:dyDescent="0.25">
      <c r="C475" s="28"/>
    </row>
    <row r="476" spans="3:3" ht="12.5" x14ac:dyDescent="0.25">
      <c r="C476" s="28"/>
    </row>
    <row r="477" spans="3:3" ht="12.5" x14ac:dyDescent="0.25">
      <c r="C477" s="28"/>
    </row>
    <row r="478" spans="3:3" ht="12.5" x14ac:dyDescent="0.25">
      <c r="C478" s="28"/>
    </row>
    <row r="479" spans="3:3" ht="12.5" x14ac:dyDescent="0.25">
      <c r="C479" s="28"/>
    </row>
    <row r="480" spans="3:3" ht="12.5" x14ac:dyDescent="0.25">
      <c r="C480" s="28"/>
    </row>
    <row r="481" spans="3:3" ht="12.5" x14ac:dyDescent="0.25">
      <c r="C481" s="28"/>
    </row>
    <row r="482" spans="3:3" ht="12.5" x14ac:dyDescent="0.25">
      <c r="C482" s="28"/>
    </row>
    <row r="483" spans="3:3" ht="12.5" x14ac:dyDescent="0.25">
      <c r="C483" s="28"/>
    </row>
    <row r="484" spans="3:3" ht="12.5" x14ac:dyDescent="0.25">
      <c r="C484" s="28"/>
    </row>
    <row r="485" spans="3:3" ht="12.5" x14ac:dyDescent="0.25">
      <c r="C485" s="28"/>
    </row>
    <row r="486" spans="3:3" ht="12.5" x14ac:dyDescent="0.25">
      <c r="C486" s="28"/>
    </row>
    <row r="487" spans="3:3" ht="12.5" x14ac:dyDescent="0.25">
      <c r="C487" s="28"/>
    </row>
    <row r="488" spans="3:3" ht="12.5" x14ac:dyDescent="0.25">
      <c r="C488" s="28"/>
    </row>
    <row r="489" spans="3:3" ht="12.5" x14ac:dyDescent="0.25">
      <c r="C489" s="28"/>
    </row>
    <row r="490" spans="3:3" ht="12.5" x14ac:dyDescent="0.25">
      <c r="C490" s="28"/>
    </row>
    <row r="491" spans="3:3" ht="12.5" x14ac:dyDescent="0.25">
      <c r="C491" s="28"/>
    </row>
    <row r="492" spans="3:3" ht="12.5" x14ac:dyDescent="0.25">
      <c r="C492" s="28"/>
    </row>
    <row r="493" spans="3:3" ht="12.5" x14ac:dyDescent="0.25">
      <c r="C493" s="28"/>
    </row>
    <row r="494" spans="3:3" ht="12.5" x14ac:dyDescent="0.25">
      <c r="C494" s="28"/>
    </row>
    <row r="495" spans="3:3" ht="12.5" x14ac:dyDescent="0.25">
      <c r="C495" s="28"/>
    </row>
    <row r="496" spans="3:3" ht="12.5" x14ac:dyDescent="0.25">
      <c r="C496" s="28"/>
    </row>
    <row r="497" spans="3:3" ht="12.5" x14ac:dyDescent="0.25">
      <c r="C497" s="28"/>
    </row>
    <row r="498" spans="3:3" ht="12.5" x14ac:dyDescent="0.25">
      <c r="C498" s="28"/>
    </row>
    <row r="499" spans="3:3" ht="12.5" x14ac:dyDescent="0.25">
      <c r="C499" s="28"/>
    </row>
    <row r="500" spans="3:3" ht="12.5" x14ac:dyDescent="0.25">
      <c r="C500" s="28"/>
    </row>
    <row r="501" spans="3:3" ht="12.5" x14ac:dyDescent="0.25">
      <c r="C501" s="28"/>
    </row>
    <row r="502" spans="3:3" ht="12.5" x14ac:dyDescent="0.25">
      <c r="C502" s="28"/>
    </row>
    <row r="503" spans="3:3" ht="12.5" x14ac:dyDescent="0.25">
      <c r="C503" s="28"/>
    </row>
    <row r="504" spans="3:3" ht="12.5" x14ac:dyDescent="0.25">
      <c r="C504" s="28"/>
    </row>
    <row r="505" spans="3:3" ht="12.5" x14ac:dyDescent="0.25">
      <c r="C505" s="28"/>
    </row>
    <row r="506" spans="3:3" ht="12.5" x14ac:dyDescent="0.25">
      <c r="C506" s="28"/>
    </row>
    <row r="507" spans="3:3" ht="12.5" x14ac:dyDescent="0.25">
      <c r="C507" s="28"/>
    </row>
    <row r="508" spans="3:3" ht="12.5" x14ac:dyDescent="0.25">
      <c r="C508" s="28"/>
    </row>
    <row r="509" spans="3:3" ht="12.5" x14ac:dyDescent="0.25">
      <c r="C509" s="28"/>
    </row>
    <row r="510" spans="3:3" ht="12.5" x14ac:dyDescent="0.25">
      <c r="C510" s="28"/>
    </row>
    <row r="511" spans="3:3" ht="12.5" x14ac:dyDescent="0.25">
      <c r="C511" s="28"/>
    </row>
    <row r="512" spans="3:3" ht="12.5" x14ac:dyDescent="0.25">
      <c r="C512" s="28"/>
    </row>
    <row r="513" spans="3:3" ht="12.5" x14ac:dyDescent="0.25">
      <c r="C513" s="28"/>
    </row>
    <row r="514" spans="3:3" ht="12.5" x14ac:dyDescent="0.25">
      <c r="C514" s="28"/>
    </row>
    <row r="515" spans="3:3" ht="12.5" x14ac:dyDescent="0.25">
      <c r="C515" s="28"/>
    </row>
    <row r="516" spans="3:3" ht="12.5" x14ac:dyDescent="0.25">
      <c r="C516" s="28"/>
    </row>
    <row r="517" spans="3:3" ht="12.5" x14ac:dyDescent="0.25">
      <c r="C517" s="28"/>
    </row>
    <row r="518" spans="3:3" ht="12.5" x14ac:dyDescent="0.25">
      <c r="C518" s="28"/>
    </row>
    <row r="519" spans="3:3" ht="12.5" x14ac:dyDescent="0.25">
      <c r="C519" s="28"/>
    </row>
    <row r="520" spans="3:3" ht="12.5" x14ac:dyDescent="0.25">
      <c r="C520" s="28"/>
    </row>
    <row r="521" spans="3:3" ht="12.5" x14ac:dyDescent="0.25">
      <c r="C521" s="28"/>
    </row>
    <row r="522" spans="3:3" ht="12.5" x14ac:dyDescent="0.25">
      <c r="C522" s="28"/>
    </row>
    <row r="523" spans="3:3" ht="12.5" x14ac:dyDescent="0.25">
      <c r="C523" s="28"/>
    </row>
    <row r="524" spans="3:3" ht="12.5" x14ac:dyDescent="0.25">
      <c r="C524" s="28"/>
    </row>
    <row r="525" spans="3:3" ht="12.5" x14ac:dyDescent="0.25">
      <c r="C525" s="28"/>
    </row>
    <row r="526" spans="3:3" ht="12.5" x14ac:dyDescent="0.25">
      <c r="C526" s="28"/>
    </row>
    <row r="527" spans="3:3" ht="12.5" x14ac:dyDescent="0.25">
      <c r="C527" s="28"/>
    </row>
    <row r="528" spans="3:3" ht="12.5" x14ac:dyDescent="0.25">
      <c r="C528" s="28"/>
    </row>
    <row r="529" spans="3:3" ht="12.5" x14ac:dyDescent="0.25">
      <c r="C529" s="28"/>
    </row>
    <row r="530" spans="3:3" ht="12.5" x14ac:dyDescent="0.25">
      <c r="C530" s="28"/>
    </row>
    <row r="531" spans="3:3" ht="12.5" x14ac:dyDescent="0.25">
      <c r="C531" s="28"/>
    </row>
    <row r="532" spans="3:3" ht="12.5" x14ac:dyDescent="0.25">
      <c r="C532" s="28"/>
    </row>
    <row r="533" spans="3:3" ht="12.5" x14ac:dyDescent="0.25">
      <c r="C533" s="28"/>
    </row>
    <row r="534" spans="3:3" ht="12.5" x14ac:dyDescent="0.25">
      <c r="C534" s="28"/>
    </row>
    <row r="535" spans="3:3" ht="12.5" x14ac:dyDescent="0.25">
      <c r="C535" s="28"/>
    </row>
    <row r="536" spans="3:3" ht="12.5" x14ac:dyDescent="0.25">
      <c r="C536" s="28"/>
    </row>
    <row r="537" spans="3:3" ht="12.5" x14ac:dyDescent="0.25">
      <c r="C537" s="28"/>
    </row>
    <row r="538" spans="3:3" ht="12.5" x14ac:dyDescent="0.25">
      <c r="C538" s="28"/>
    </row>
    <row r="539" spans="3:3" ht="12.5" x14ac:dyDescent="0.25">
      <c r="C539" s="28"/>
    </row>
    <row r="540" spans="3:3" ht="12.5" x14ac:dyDescent="0.25">
      <c r="C540" s="28"/>
    </row>
    <row r="541" spans="3:3" ht="12.5" x14ac:dyDescent="0.25">
      <c r="C541" s="28"/>
    </row>
    <row r="542" spans="3:3" ht="12.5" x14ac:dyDescent="0.25">
      <c r="C542" s="28"/>
    </row>
    <row r="543" spans="3:3" ht="12.5" x14ac:dyDescent="0.25">
      <c r="C543" s="28"/>
    </row>
    <row r="544" spans="3:3" ht="12.5" x14ac:dyDescent="0.25">
      <c r="C544" s="28"/>
    </row>
    <row r="545" spans="3:3" ht="12.5" x14ac:dyDescent="0.25">
      <c r="C545" s="28"/>
    </row>
    <row r="546" spans="3:3" ht="12.5" x14ac:dyDescent="0.25">
      <c r="C546" s="28"/>
    </row>
    <row r="547" spans="3:3" ht="12.5" x14ac:dyDescent="0.25">
      <c r="C547" s="28"/>
    </row>
    <row r="548" spans="3:3" ht="12.5" x14ac:dyDescent="0.25">
      <c r="C548" s="28"/>
    </row>
    <row r="549" spans="3:3" ht="12.5" x14ac:dyDescent="0.25">
      <c r="C549" s="28"/>
    </row>
    <row r="550" spans="3:3" ht="12.5" x14ac:dyDescent="0.25">
      <c r="C550" s="28"/>
    </row>
    <row r="551" spans="3:3" ht="12.5" x14ac:dyDescent="0.25">
      <c r="C551" s="28"/>
    </row>
    <row r="552" spans="3:3" ht="12.5" x14ac:dyDescent="0.25">
      <c r="C552" s="28"/>
    </row>
    <row r="553" spans="3:3" ht="12.5" x14ac:dyDescent="0.25">
      <c r="C553" s="28"/>
    </row>
    <row r="554" spans="3:3" ht="12.5" x14ac:dyDescent="0.25">
      <c r="C554" s="28"/>
    </row>
    <row r="555" spans="3:3" ht="12.5" x14ac:dyDescent="0.25">
      <c r="C555" s="28"/>
    </row>
    <row r="556" spans="3:3" ht="12.5" x14ac:dyDescent="0.25">
      <c r="C556" s="28"/>
    </row>
    <row r="557" spans="3:3" ht="12.5" x14ac:dyDescent="0.25">
      <c r="C557" s="28"/>
    </row>
    <row r="558" spans="3:3" ht="12.5" x14ac:dyDescent="0.25">
      <c r="C558" s="28"/>
    </row>
    <row r="559" spans="3:3" ht="12.5" x14ac:dyDescent="0.25">
      <c r="C559" s="28"/>
    </row>
    <row r="560" spans="3:3" ht="12.5" x14ac:dyDescent="0.25">
      <c r="C560" s="28"/>
    </row>
    <row r="561" spans="3:3" ht="12.5" x14ac:dyDescent="0.25">
      <c r="C561" s="28"/>
    </row>
    <row r="562" spans="3:3" ht="12.5" x14ac:dyDescent="0.25">
      <c r="C562" s="28"/>
    </row>
    <row r="563" spans="3:3" ht="12.5" x14ac:dyDescent="0.25">
      <c r="C563" s="28"/>
    </row>
    <row r="564" spans="3:3" ht="12.5" x14ac:dyDescent="0.25">
      <c r="C564" s="28"/>
    </row>
    <row r="565" spans="3:3" ht="12.5" x14ac:dyDescent="0.25">
      <c r="C565" s="28"/>
    </row>
    <row r="566" spans="3:3" ht="12.5" x14ac:dyDescent="0.25">
      <c r="C566" s="28"/>
    </row>
    <row r="567" spans="3:3" ht="12.5" x14ac:dyDescent="0.25">
      <c r="C567" s="28"/>
    </row>
    <row r="568" spans="3:3" ht="12.5" x14ac:dyDescent="0.25">
      <c r="C568" s="28"/>
    </row>
    <row r="569" spans="3:3" ht="12.5" x14ac:dyDescent="0.25">
      <c r="C569" s="28"/>
    </row>
    <row r="570" spans="3:3" ht="12.5" x14ac:dyDescent="0.25">
      <c r="C570" s="28"/>
    </row>
    <row r="571" spans="3:3" ht="12.5" x14ac:dyDescent="0.25">
      <c r="C571" s="28"/>
    </row>
    <row r="572" spans="3:3" ht="12.5" x14ac:dyDescent="0.25">
      <c r="C572" s="28"/>
    </row>
    <row r="573" spans="3:3" ht="12.5" x14ac:dyDescent="0.25">
      <c r="C573" s="28"/>
    </row>
    <row r="574" spans="3:3" ht="12.5" x14ac:dyDescent="0.25">
      <c r="C574" s="28"/>
    </row>
    <row r="575" spans="3:3" ht="12.5" x14ac:dyDescent="0.25">
      <c r="C575" s="28"/>
    </row>
    <row r="576" spans="3:3" ht="12.5" x14ac:dyDescent="0.25">
      <c r="C576" s="28"/>
    </row>
    <row r="577" spans="3:3" ht="12.5" x14ac:dyDescent="0.25">
      <c r="C577" s="28"/>
    </row>
    <row r="578" spans="3:3" ht="12.5" x14ac:dyDescent="0.25">
      <c r="C578" s="28"/>
    </row>
    <row r="579" spans="3:3" ht="12.5" x14ac:dyDescent="0.25">
      <c r="C579" s="28"/>
    </row>
    <row r="580" spans="3:3" ht="12.5" x14ac:dyDescent="0.25">
      <c r="C580" s="28"/>
    </row>
    <row r="581" spans="3:3" ht="12.5" x14ac:dyDescent="0.25">
      <c r="C581" s="28"/>
    </row>
    <row r="582" spans="3:3" ht="12.5" x14ac:dyDescent="0.25">
      <c r="C582" s="28"/>
    </row>
    <row r="583" spans="3:3" ht="12.5" x14ac:dyDescent="0.25">
      <c r="C583" s="28"/>
    </row>
    <row r="584" spans="3:3" ht="12.5" x14ac:dyDescent="0.25">
      <c r="C584" s="28"/>
    </row>
    <row r="585" spans="3:3" ht="12.5" x14ac:dyDescent="0.25">
      <c r="C585" s="28"/>
    </row>
    <row r="586" spans="3:3" ht="12.5" x14ac:dyDescent="0.25">
      <c r="C586" s="28"/>
    </row>
    <row r="587" spans="3:3" ht="12.5" x14ac:dyDescent="0.25">
      <c r="C587" s="28"/>
    </row>
    <row r="588" spans="3:3" ht="12.5" x14ac:dyDescent="0.25">
      <c r="C588" s="28"/>
    </row>
    <row r="589" spans="3:3" ht="12.5" x14ac:dyDescent="0.25">
      <c r="C589" s="28"/>
    </row>
    <row r="590" spans="3:3" ht="12.5" x14ac:dyDescent="0.25">
      <c r="C590" s="28"/>
    </row>
    <row r="591" spans="3:3" ht="12.5" x14ac:dyDescent="0.25">
      <c r="C591" s="28"/>
    </row>
    <row r="592" spans="3:3" ht="12.5" x14ac:dyDescent="0.25">
      <c r="C592" s="28"/>
    </row>
    <row r="593" spans="3:3" ht="12.5" x14ac:dyDescent="0.25">
      <c r="C593" s="28"/>
    </row>
    <row r="594" spans="3:3" ht="12.5" x14ac:dyDescent="0.25">
      <c r="C594" s="28"/>
    </row>
    <row r="595" spans="3:3" ht="12.5" x14ac:dyDescent="0.25">
      <c r="C595" s="28"/>
    </row>
    <row r="596" spans="3:3" ht="12.5" x14ac:dyDescent="0.25">
      <c r="C596" s="28"/>
    </row>
    <row r="597" spans="3:3" ht="12.5" x14ac:dyDescent="0.25">
      <c r="C597" s="28"/>
    </row>
    <row r="598" spans="3:3" ht="12.5" x14ac:dyDescent="0.25">
      <c r="C598" s="28"/>
    </row>
    <row r="599" spans="3:3" ht="12.5" x14ac:dyDescent="0.25">
      <c r="C599" s="28"/>
    </row>
    <row r="600" spans="3:3" ht="12.5" x14ac:dyDescent="0.25">
      <c r="C600" s="28"/>
    </row>
    <row r="601" spans="3:3" ht="12.5" x14ac:dyDescent="0.25">
      <c r="C601" s="28"/>
    </row>
    <row r="602" spans="3:3" ht="12.5" x14ac:dyDescent="0.25">
      <c r="C602" s="28"/>
    </row>
    <row r="603" spans="3:3" ht="12.5" x14ac:dyDescent="0.25">
      <c r="C603" s="28"/>
    </row>
    <row r="604" spans="3:3" ht="12.5" x14ac:dyDescent="0.25">
      <c r="C604" s="28"/>
    </row>
    <row r="605" spans="3:3" ht="12.5" x14ac:dyDescent="0.25">
      <c r="C605" s="28"/>
    </row>
    <row r="606" spans="3:3" ht="12.5" x14ac:dyDescent="0.25">
      <c r="C606" s="28"/>
    </row>
    <row r="607" spans="3:3" ht="12.5" x14ac:dyDescent="0.25">
      <c r="C607" s="28"/>
    </row>
    <row r="608" spans="3:3" ht="12.5" x14ac:dyDescent="0.25">
      <c r="C608" s="28"/>
    </row>
    <row r="609" spans="3:3" ht="12.5" x14ac:dyDescent="0.25">
      <c r="C609" s="28"/>
    </row>
    <row r="610" spans="3:3" ht="12.5" x14ac:dyDescent="0.25">
      <c r="C610" s="28"/>
    </row>
    <row r="611" spans="3:3" ht="12.5" x14ac:dyDescent="0.25">
      <c r="C611" s="28"/>
    </row>
    <row r="612" spans="3:3" ht="12.5" x14ac:dyDescent="0.25">
      <c r="C612" s="28"/>
    </row>
    <row r="613" spans="3:3" ht="12.5" x14ac:dyDescent="0.25">
      <c r="C613" s="28"/>
    </row>
    <row r="614" spans="3:3" ht="12.5" x14ac:dyDescent="0.25">
      <c r="C614" s="28"/>
    </row>
    <row r="615" spans="3:3" ht="12.5" x14ac:dyDescent="0.25">
      <c r="C615" s="28"/>
    </row>
    <row r="616" spans="3:3" ht="12.5" x14ac:dyDescent="0.25">
      <c r="C616" s="28"/>
    </row>
    <row r="617" spans="3:3" ht="12.5" x14ac:dyDescent="0.25">
      <c r="C617" s="28"/>
    </row>
    <row r="618" spans="3:3" ht="12.5" x14ac:dyDescent="0.25">
      <c r="C618" s="28"/>
    </row>
    <row r="619" spans="3:3" ht="12.5" x14ac:dyDescent="0.25">
      <c r="C619" s="28"/>
    </row>
    <row r="620" spans="3:3" ht="12.5" x14ac:dyDescent="0.25">
      <c r="C620" s="28"/>
    </row>
    <row r="621" spans="3:3" ht="12.5" x14ac:dyDescent="0.25">
      <c r="C621" s="28"/>
    </row>
    <row r="622" spans="3:3" ht="12.5" x14ac:dyDescent="0.25">
      <c r="C622" s="28"/>
    </row>
    <row r="623" spans="3:3" ht="12.5" x14ac:dyDescent="0.25">
      <c r="C623" s="28"/>
    </row>
    <row r="624" spans="3:3" ht="12.5" x14ac:dyDescent="0.25">
      <c r="C624" s="28"/>
    </row>
    <row r="625" spans="3:3" ht="12.5" x14ac:dyDescent="0.25">
      <c r="C625" s="28"/>
    </row>
    <row r="626" spans="3:3" ht="12.5" x14ac:dyDescent="0.25">
      <c r="C626" s="28"/>
    </row>
    <row r="627" spans="3:3" ht="12.5" x14ac:dyDescent="0.25">
      <c r="C627" s="28"/>
    </row>
    <row r="628" spans="3:3" ht="12.5" x14ac:dyDescent="0.25">
      <c r="C628" s="28"/>
    </row>
    <row r="629" spans="3:3" ht="12.5" x14ac:dyDescent="0.25">
      <c r="C629" s="28"/>
    </row>
    <row r="630" spans="3:3" ht="12.5" x14ac:dyDescent="0.25">
      <c r="C630" s="28"/>
    </row>
    <row r="631" spans="3:3" ht="12.5" x14ac:dyDescent="0.25">
      <c r="C631" s="28"/>
    </row>
    <row r="632" spans="3:3" ht="12.5" x14ac:dyDescent="0.25">
      <c r="C632" s="28"/>
    </row>
    <row r="633" spans="3:3" ht="12.5" x14ac:dyDescent="0.25">
      <c r="C633" s="28"/>
    </row>
    <row r="634" spans="3:3" ht="12.5" x14ac:dyDescent="0.25">
      <c r="C634" s="28"/>
    </row>
    <row r="635" spans="3:3" ht="12.5" x14ac:dyDescent="0.25">
      <c r="C635" s="28"/>
    </row>
    <row r="636" spans="3:3" ht="12.5" x14ac:dyDescent="0.25">
      <c r="C636" s="28"/>
    </row>
    <row r="637" spans="3:3" ht="12.5" x14ac:dyDescent="0.25">
      <c r="C637" s="28"/>
    </row>
    <row r="638" spans="3:3" ht="12.5" x14ac:dyDescent="0.25">
      <c r="C638" s="28"/>
    </row>
    <row r="639" spans="3:3" ht="12.5" x14ac:dyDescent="0.25">
      <c r="C639" s="28"/>
    </row>
    <row r="640" spans="3:3" ht="12.5" x14ac:dyDescent="0.25">
      <c r="C640" s="28"/>
    </row>
    <row r="641" spans="3:3" ht="12.5" x14ac:dyDescent="0.25">
      <c r="C641" s="28"/>
    </row>
    <row r="642" spans="3:3" ht="12.5" x14ac:dyDescent="0.25">
      <c r="C642" s="28"/>
    </row>
    <row r="643" spans="3:3" ht="12.5" x14ac:dyDescent="0.25">
      <c r="C643" s="28"/>
    </row>
    <row r="644" spans="3:3" ht="12.5" x14ac:dyDescent="0.25">
      <c r="C644" s="28"/>
    </row>
    <row r="645" spans="3:3" ht="12.5" x14ac:dyDescent="0.25">
      <c r="C645" s="28"/>
    </row>
    <row r="646" spans="3:3" ht="12.5" x14ac:dyDescent="0.25">
      <c r="C646" s="28"/>
    </row>
    <row r="647" spans="3:3" ht="12.5" x14ac:dyDescent="0.25">
      <c r="C647" s="28"/>
    </row>
    <row r="648" spans="3:3" ht="12.5" x14ac:dyDescent="0.25">
      <c r="C648" s="28"/>
    </row>
    <row r="649" spans="3:3" ht="12.5" x14ac:dyDescent="0.25">
      <c r="C649" s="28"/>
    </row>
    <row r="650" spans="3:3" ht="12.5" x14ac:dyDescent="0.25">
      <c r="C650" s="28"/>
    </row>
    <row r="651" spans="3:3" ht="12.5" x14ac:dyDescent="0.25">
      <c r="C651" s="28"/>
    </row>
    <row r="652" spans="3:3" ht="12.5" x14ac:dyDescent="0.25">
      <c r="C652" s="28"/>
    </row>
    <row r="653" spans="3:3" ht="12.5" x14ac:dyDescent="0.25">
      <c r="C653" s="28"/>
    </row>
    <row r="654" spans="3:3" ht="12.5" x14ac:dyDescent="0.25">
      <c r="C654" s="28"/>
    </row>
    <row r="655" spans="3:3" ht="12.5" x14ac:dyDescent="0.25">
      <c r="C655" s="28"/>
    </row>
    <row r="656" spans="3:3" ht="12.5" x14ac:dyDescent="0.25">
      <c r="C656" s="28"/>
    </row>
    <row r="657" spans="3:3" ht="12.5" x14ac:dyDescent="0.25">
      <c r="C657" s="28"/>
    </row>
    <row r="658" spans="3:3" ht="12.5" x14ac:dyDescent="0.25">
      <c r="C658" s="28"/>
    </row>
    <row r="659" spans="3:3" ht="12.5" x14ac:dyDescent="0.25">
      <c r="C659" s="28"/>
    </row>
    <row r="660" spans="3:3" ht="12.5" x14ac:dyDescent="0.25">
      <c r="C660" s="28"/>
    </row>
    <row r="661" spans="3:3" ht="12.5" x14ac:dyDescent="0.25">
      <c r="C661" s="28"/>
    </row>
    <row r="662" spans="3:3" ht="12.5" x14ac:dyDescent="0.25">
      <c r="C662" s="28"/>
    </row>
    <row r="663" spans="3:3" ht="12.5" x14ac:dyDescent="0.25">
      <c r="C663" s="28"/>
    </row>
    <row r="664" spans="3:3" ht="12.5" x14ac:dyDescent="0.25">
      <c r="C664" s="28"/>
    </row>
    <row r="665" spans="3:3" ht="12.5" x14ac:dyDescent="0.25">
      <c r="C665" s="28"/>
    </row>
    <row r="666" spans="3:3" ht="12.5" x14ac:dyDescent="0.25">
      <c r="C666" s="28"/>
    </row>
    <row r="667" spans="3:3" ht="12.5" x14ac:dyDescent="0.25">
      <c r="C667" s="28"/>
    </row>
    <row r="668" spans="3:3" ht="12.5" x14ac:dyDescent="0.25">
      <c r="C668" s="28"/>
    </row>
    <row r="669" spans="3:3" ht="12.5" x14ac:dyDescent="0.25">
      <c r="C669" s="28"/>
    </row>
    <row r="670" spans="3:3" ht="12.5" x14ac:dyDescent="0.25">
      <c r="C670" s="28"/>
    </row>
    <row r="671" spans="3:3" ht="12.5" x14ac:dyDescent="0.25">
      <c r="C671" s="28"/>
    </row>
    <row r="672" spans="3:3" ht="12.5" x14ac:dyDescent="0.25">
      <c r="C672" s="28"/>
    </row>
    <row r="673" spans="3:3" ht="12.5" x14ac:dyDescent="0.25">
      <c r="C673" s="28"/>
    </row>
    <row r="674" spans="3:3" ht="12.5" x14ac:dyDescent="0.25">
      <c r="C674" s="28"/>
    </row>
    <row r="675" spans="3:3" ht="12.5" x14ac:dyDescent="0.25">
      <c r="C675" s="28"/>
    </row>
    <row r="676" spans="3:3" ht="12.5" x14ac:dyDescent="0.25">
      <c r="C676" s="28"/>
    </row>
    <row r="677" spans="3:3" ht="12.5" x14ac:dyDescent="0.25">
      <c r="C677" s="28"/>
    </row>
    <row r="678" spans="3:3" ht="12.5" x14ac:dyDescent="0.25">
      <c r="C678" s="28"/>
    </row>
    <row r="679" spans="3:3" ht="12.5" x14ac:dyDescent="0.25">
      <c r="C679" s="28"/>
    </row>
    <row r="680" spans="3:3" ht="12.5" x14ac:dyDescent="0.25">
      <c r="C680" s="28"/>
    </row>
    <row r="681" spans="3:3" ht="12.5" x14ac:dyDescent="0.25">
      <c r="C681" s="28"/>
    </row>
    <row r="682" spans="3:3" ht="12.5" x14ac:dyDescent="0.25">
      <c r="C682" s="28"/>
    </row>
    <row r="683" spans="3:3" ht="12.5" x14ac:dyDescent="0.25">
      <c r="C683" s="28"/>
    </row>
    <row r="684" spans="3:3" ht="12.5" x14ac:dyDescent="0.25">
      <c r="C684" s="28"/>
    </row>
    <row r="685" spans="3:3" ht="12.5" x14ac:dyDescent="0.25">
      <c r="C685" s="28"/>
    </row>
    <row r="686" spans="3:3" ht="12.5" x14ac:dyDescent="0.25">
      <c r="C686" s="28"/>
    </row>
    <row r="687" spans="3:3" ht="12.5" x14ac:dyDescent="0.25">
      <c r="C687" s="28"/>
    </row>
    <row r="688" spans="3:3" ht="12.5" x14ac:dyDescent="0.25">
      <c r="C688" s="28"/>
    </row>
    <row r="689" spans="3:3" ht="12.5" x14ac:dyDescent="0.25">
      <c r="C689" s="28"/>
    </row>
    <row r="690" spans="3:3" ht="12.5" x14ac:dyDescent="0.25">
      <c r="C690" s="28"/>
    </row>
    <row r="691" spans="3:3" ht="12.5" x14ac:dyDescent="0.25">
      <c r="C691" s="28"/>
    </row>
    <row r="692" spans="3:3" ht="12.5" x14ac:dyDescent="0.25">
      <c r="C692" s="28"/>
    </row>
    <row r="693" spans="3:3" ht="12.5" x14ac:dyDescent="0.25">
      <c r="C693" s="28"/>
    </row>
    <row r="694" spans="3:3" ht="12.5" x14ac:dyDescent="0.25">
      <c r="C694" s="28"/>
    </row>
    <row r="695" spans="3:3" ht="12.5" x14ac:dyDescent="0.25">
      <c r="C695" s="28"/>
    </row>
    <row r="696" spans="3:3" ht="12.5" x14ac:dyDescent="0.25">
      <c r="C696" s="28"/>
    </row>
    <row r="697" spans="3:3" ht="12.5" x14ac:dyDescent="0.25">
      <c r="C697" s="28"/>
    </row>
    <row r="698" spans="3:3" ht="12.5" x14ac:dyDescent="0.25">
      <c r="C698" s="28"/>
    </row>
    <row r="699" spans="3:3" ht="12.5" x14ac:dyDescent="0.25">
      <c r="C699" s="28"/>
    </row>
    <row r="700" spans="3:3" ht="12.5" x14ac:dyDescent="0.25">
      <c r="C700" s="28"/>
    </row>
    <row r="701" spans="3:3" ht="12.5" x14ac:dyDescent="0.25">
      <c r="C701" s="28"/>
    </row>
    <row r="702" spans="3:3" ht="12.5" x14ac:dyDescent="0.25">
      <c r="C702" s="28"/>
    </row>
    <row r="703" spans="3:3" ht="12.5" x14ac:dyDescent="0.25">
      <c r="C703" s="28"/>
    </row>
    <row r="704" spans="3:3" ht="12.5" x14ac:dyDescent="0.25">
      <c r="C704" s="28"/>
    </row>
    <row r="705" spans="3:3" ht="12.5" x14ac:dyDescent="0.25">
      <c r="C705" s="28"/>
    </row>
    <row r="706" spans="3:3" ht="12.5" x14ac:dyDescent="0.25">
      <c r="C706" s="28"/>
    </row>
    <row r="707" spans="3:3" ht="12.5" x14ac:dyDescent="0.25">
      <c r="C707" s="28"/>
    </row>
    <row r="708" spans="3:3" ht="12.5" x14ac:dyDescent="0.25">
      <c r="C708" s="28"/>
    </row>
    <row r="709" spans="3:3" ht="12.5" x14ac:dyDescent="0.25">
      <c r="C709" s="28"/>
    </row>
    <row r="710" spans="3:3" ht="12.5" x14ac:dyDescent="0.25">
      <c r="C710" s="28"/>
    </row>
    <row r="711" spans="3:3" ht="12.5" x14ac:dyDescent="0.25">
      <c r="C711" s="28"/>
    </row>
    <row r="712" spans="3:3" ht="12.5" x14ac:dyDescent="0.25">
      <c r="C712" s="28"/>
    </row>
    <row r="713" spans="3:3" ht="12.5" x14ac:dyDescent="0.25">
      <c r="C713" s="28"/>
    </row>
    <row r="714" spans="3:3" ht="12.5" x14ac:dyDescent="0.25">
      <c r="C714" s="28"/>
    </row>
    <row r="715" spans="3:3" ht="12.5" x14ac:dyDescent="0.25">
      <c r="C715" s="28"/>
    </row>
    <row r="716" spans="3:3" ht="12.5" x14ac:dyDescent="0.25">
      <c r="C716" s="28"/>
    </row>
    <row r="717" spans="3:3" ht="12.5" x14ac:dyDescent="0.25">
      <c r="C717" s="28"/>
    </row>
    <row r="718" spans="3:3" ht="12.5" x14ac:dyDescent="0.25">
      <c r="C718" s="28"/>
    </row>
    <row r="719" spans="3:3" ht="12.5" x14ac:dyDescent="0.25">
      <c r="C719" s="28"/>
    </row>
    <row r="720" spans="3:3" ht="12.5" x14ac:dyDescent="0.25">
      <c r="C720" s="28"/>
    </row>
    <row r="721" spans="3:3" ht="12.5" x14ac:dyDescent="0.25">
      <c r="C721" s="28"/>
    </row>
    <row r="722" spans="3:3" ht="12.5" x14ac:dyDescent="0.25">
      <c r="C722" s="28"/>
    </row>
    <row r="723" spans="3:3" ht="12.5" x14ac:dyDescent="0.25">
      <c r="C723" s="28"/>
    </row>
    <row r="724" spans="3:3" ht="12.5" x14ac:dyDescent="0.25">
      <c r="C724" s="28"/>
    </row>
    <row r="725" spans="3:3" ht="12.5" x14ac:dyDescent="0.25">
      <c r="C725" s="28"/>
    </row>
    <row r="726" spans="3:3" ht="12.5" x14ac:dyDescent="0.25">
      <c r="C726" s="28"/>
    </row>
    <row r="727" spans="3:3" ht="12.5" x14ac:dyDescent="0.25">
      <c r="C727" s="28"/>
    </row>
    <row r="728" spans="3:3" ht="12.5" x14ac:dyDescent="0.25">
      <c r="C728" s="28"/>
    </row>
    <row r="729" spans="3:3" ht="12.5" x14ac:dyDescent="0.25">
      <c r="C729" s="28"/>
    </row>
    <row r="730" spans="3:3" ht="12.5" x14ac:dyDescent="0.25">
      <c r="C730" s="28"/>
    </row>
    <row r="731" spans="3:3" ht="12.5" x14ac:dyDescent="0.25">
      <c r="C731" s="28"/>
    </row>
    <row r="732" spans="3:3" ht="12.5" x14ac:dyDescent="0.25">
      <c r="C732" s="28"/>
    </row>
    <row r="733" spans="3:3" ht="12.5" x14ac:dyDescent="0.25">
      <c r="C733" s="28"/>
    </row>
    <row r="734" spans="3:3" ht="12.5" x14ac:dyDescent="0.25">
      <c r="C734" s="28"/>
    </row>
    <row r="735" spans="3:3" ht="12.5" x14ac:dyDescent="0.25">
      <c r="C735" s="28"/>
    </row>
    <row r="736" spans="3:3" ht="12.5" x14ac:dyDescent="0.25">
      <c r="C736" s="28"/>
    </row>
    <row r="737" spans="3:3" ht="12.5" x14ac:dyDescent="0.25">
      <c r="C737" s="28"/>
    </row>
    <row r="738" spans="3:3" ht="12.5" x14ac:dyDescent="0.25">
      <c r="C738" s="28"/>
    </row>
    <row r="739" spans="3:3" ht="12.5" x14ac:dyDescent="0.25">
      <c r="C739" s="28"/>
    </row>
    <row r="740" spans="3:3" ht="12.5" x14ac:dyDescent="0.25">
      <c r="C740" s="28"/>
    </row>
    <row r="741" spans="3:3" ht="12.5" x14ac:dyDescent="0.25">
      <c r="C741" s="28"/>
    </row>
    <row r="742" spans="3:3" ht="12.5" x14ac:dyDescent="0.25">
      <c r="C742" s="28"/>
    </row>
    <row r="743" spans="3:3" ht="12.5" x14ac:dyDescent="0.25">
      <c r="C743" s="28"/>
    </row>
    <row r="744" spans="3:3" ht="12.5" x14ac:dyDescent="0.25">
      <c r="C744" s="28"/>
    </row>
    <row r="745" spans="3:3" ht="12.5" x14ac:dyDescent="0.25">
      <c r="C745" s="28"/>
    </row>
    <row r="746" spans="3:3" ht="12.5" x14ac:dyDescent="0.25">
      <c r="C746" s="28"/>
    </row>
    <row r="747" spans="3:3" ht="12.5" x14ac:dyDescent="0.25">
      <c r="C747" s="28"/>
    </row>
    <row r="748" spans="3:3" ht="12.5" x14ac:dyDescent="0.25">
      <c r="C748" s="28"/>
    </row>
    <row r="749" spans="3:3" ht="12.5" x14ac:dyDescent="0.25">
      <c r="C749" s="28"/>
    </row>
    <row r="750" spans="3:3" ht="12.5" x14ac:dyDescent="0.25">
      <c r="C750" s="28"/>
    </row>
    <row r="751" spans="3:3" ht="12.5" x14ac:dyDescent="0.25">
      <c r="C751" s="28"/>
    </row>
    <row r="752" spans="3:3" ht="12.5" x14ac:dyDescent="0.25">
      <c r="C752" s="28"/>
    </row>
    <row r="753" spans="3:3" ht="12.5" x14ac:dyDescent="0.25">
      <c r="C753" s="28"/>
    </row>
    <row r="754" spans="3:3" ht="12.5" x14ac:dyDescent="0.25">
      <c r="C754" s="28"/>
    </row>
    <row r="755" spans="3:3" ht="12.5" x14ac:dyDescent="0.25">
      <c r="C755" s="28"/>
    </row>
    <row r="756" spans="3:3" ht="12.5" x14ac:dyDescent="0.25">
      <c r="C756" s="28"/>
    </row>
    <row r="757" spans="3:3" ht="12.5" x14ac:dyDescent="0.25">
      <c r="C757" s="28"/>
    </row>
    <row r="758" spans="3:3" ht="12.5" x14ac:dyDescent="0.25">
      <c r="C758" s="28"/>
    </row>
    <row r="759" spans="3:3" ht="12.5" x14ac:dyDescent="0.25">
      <c r="C759" s="28"/>
    </row>
    <row r="760" spans="3:3" ht="12.5" x14ac:dyDescent="0.25">
      <c r="C760" s="28"/>
    </row>
    <row r="761" spans="3:3" ht="12.5" x14ac:dyDescent="0.25">
      <c r="C761" s="28"/>
    </row>
    <row r="762" spans="3:3" ht="12.5" x14ac:dyDescent="0.25">
      <c r="C762" s="28"/>
    </row>
    <row r="763" spans="3:3" ht="12.5" x14ac:dyDescent="0.25">
      <c r="C763" s="28"/>
    </row>
    <row r="764" spans="3:3" ht="12.5" x14ac:dyDescent="0.25">
      <c r="C764" s="28"/>
    </row>
    <row r="765" spans="3:3" ht="12.5" x14ac:dyDescent="0.25">
      <c r="C765" s="28"/>
    </row>
    <row r="766" spans="3:3" ht="12.5" x14ac:dyDescent="0.25">
      <c r="C766" s="28"/>
    </row>
    <row r="767" spans="3:3" ht="12.5" x14ac:dyDescent="0.25">
      <c r="C767" s="28"/>
    </row>
    <row r="768" spans="3:3" ht="12.5" x14ac:dyDescent="0.25">
      <c r="C768" s="28"/>
    </row>
    <row r="769" spans="3:3" ht="12.5" x14ac:dyDescent="0.25">
      <c r="C769" s="28"/>
    </row>
    <row r="770" spans="3:3" ht="12.5" x14ac:dyDescent="0.25">
      <c r="C770" s="28"/>
    </row>
    <row r="771" spans="3:3" ht="12.5" x14ac:dyDescent="0.25">
      <c r="C771" s="28"/>
    </row>
    <row r="772" spans="3:3" ht="12.5" x14ac:dyDescent="0.25">
      <c r="C772" s="28"/>
    </row>
    <row r="773" spans="3:3" ht="12.5" x14ac:dyDescent="0.25">
      <c r="C773" s="28"/>
    </row>
    <row r="774" spans="3:3" ht="12.5" x14ac:dyDescent="0.25">
      <c r="C774" s="28"/>
    </row>
    <row r="775" spans="3:3" ht="12.5" x14ac:dyDescent="0.25">
      <c r="C775" s="28"/>
    </row>
    <row r="776" spans="3:3" ht="12.5" x14ac:dyDescent="0.25">
      <c r="C776" s="28"/>
    </row>
    <row r="777" spans="3:3" ht="12.5" x14ac:dyDescent="0.25">
      <c r="C777" s="28"/>
    </row>
    <row r="778" spans="3:3" ht="12.5" x14ac:dyDescent="0.25">
      <c r="C778" s="28"/>
    </row>
    <row r="779" spans="3:3" ht="12.5" x14ac:dyDescent="0.25">
      <c r="C779" s="28"/>
    </row>
    <row r="780" spans="3:3" ht="12.5" x14ac:dyDescent="0.25">
      <c r="C780" s="28"/>
    </row>
    <row r="781" spans="3:3" ht="12.5" x14ac:dyDescent="0.25">
      <c r="C781" s="28"/>
    </row>
    <row r="782" spans="3:3" ht="12.5" x14ac:dyDescent="0.25">
      <c r="C782" s="28"/>
    </row>
    <row r="783" spans="3:3" ht="12.5" x14ac:dyDescent="0.25">
      <c r="C783" s="28"/>
    </row>
    <row r="784" spans="3:3" ht="12.5" x14ac:dyDescent="0.25">
      <c r="C784" s="28"/>
    </row>
    <row r="785" spans="3:3" ht="12.5" x14ac:dyDescent="0.25">
      <c r="C785" s="28"/>
    </row>
    <row r="786" spans="3:3" ht="12.5" x14ac:dyDescent="0.25">
      <c r="C786" s="28"/>
    </row>
    <row r="787" spans="3:3" ht="12.5" x14ac:dyDescent="0.25">
      <c r="C787" s="28"/>
    </row>
    <row r="788" spans="3:3" ht="12.5" x14ac:dyDescent="0.25">
      <c r="C788" s="28"/>
    </row>
    <row r="789" spans="3:3" ht="12.5" x14ac:dyDescent="0.25">
      <c r="C789" s="28"/>
    </row>
    <row r="790" spans="3:3" ht="12.5" x14ac:dyDescent="0.25">
      <c r="C790" s="28"/>
    </row>
    <row r="791" spans="3:3" ht="12.5" x14ac:dyDescent="0.25">
      <c r="C791" s="28"/>
    </row>
    <row r="792" spans="3:3" ht="12.5" x14ac:dyDescent="0.25">
      <c r="C792" s="28"/>
    </row>
    <row r="793" spans="3:3" ht="12.5" x14ac:dyDescent="0.25">
      <c r="C793" s="28"/>
    </row>
    <row r="794" spans="3:3" ht="12.5" x14ac:dyDescent="0.25">
      <c r="C794" s="28"/>
    </row>
    <row r="795" spans="3:3" ht="12.5" x14ac:dyDescent="0.25">
      <c r="C795" s="28"/>
    </row>
    <row r="796" spans="3:3" ht="12.5" x14ac:dyDescent="0.25">
      <c r="C796" s="28"/>
    </row>
    <row r="797" spans="3:3" ht="12.5" x14ac:dyDescent="0.25">
      <c r="C797" s="28"/>
    </row>
    <row r="798" spans="3:3" ht="12.5" x14ac:dyDescent="0.25">
      <c r="C798" s="28"/>
    </row>
    <row r="799" spans="3:3" ht="12.5" x14ac:dyDescent="0.25">
      <c r="C799" s="28"/>
    </row>
    <row r="800" spans="3:3" ht="12.5" x14ac:dyDescent="0.25">
      <c r="C800" s="28"/>
    </row>
    <row r="801" spans="3:3" ht="12.5" x14ac:dyDescent="0.25">
      <c r="C801" s="28"/>
    </row>
    <row r="802" spans="3:3" ht="12.5" x14ac:dyDescent="0.25">
      <c r="C802" s="28"/>
    </row>
    <row r="803" spans="3:3" ht="12.5" x14ac:dyDescent="0.25">
      <c r="C803" s="28"/>
    </row>
    <row r="804" spans="3:3" ht="12.5" x14ac:dyDescent="0.25">
      <c r="C804" s="28"/>
    </row>
    <row r="805" spans="3:3" ht="12.5" x14ac:dyDescent="0.25">
      <c r="C805" s="28"/>
    </row>
    <row r="806" spans="3:3" ht="12.5" x14ac:dyDescent="0.25">
      <c r="C806" s="28"/>
    </row>
    <row r="807" spans="3:3" ht="12.5" x14ac:dyDescent="0.25">
      <c r="C807" s="28"/>
    </row>
    <row r="808" spans="3:3" ht="12.5" x14ac:dyDescent="0.25">
      <c r="C808" s="28"/>
    </row>
    <row r="809" spans="3:3" ht="12.5" x14ac:dyDescent="0.25">
      <c r="C809" s="28"/>
    </row>
    <row r="810" spans="3:3" ht="12.5" x14ac:dyDescent="0.25">
      <c r="C810" s="28"/>
    </row>
    <row r="811" spans="3:3" ht="12.5" x14ac:dyDescent="0.25">
      <c r="C811" s="28"/>
    </row>
    <row r="812" spans="3:3" ht="12.5" x14ac:dyDescent="0.25">
      <c r="C812" s="28"/>
    </row>
    <row r="813" spans="3:3" ht="12.5" x14ac:dyDescent="0.25">
      <c r="C813" s="28"/>
    </row>
    <row r="814" spans="3:3" ht="12.5" x14ac:dyDescent="0.25">
      <c r="C814" s="28"/>
    </row>
    <row r="815" spans="3:3" ht="12.5" x14ac:dyDescent="0.25">
      <c r="C815" s="28"/>
    </row>
    <row r="816" spans="3:3" ht="12.5" x14ac:dyDescent="0.25">
      <c r="C816" s="28"/>
    </row>
    <row r="817" spans="3:3" ht="12.5" x14ac:dyDescent="0.25">
      <c r="C817" s="28"/>
    </row>
    <row r="818" spans="3:3" ht="12.5" x14ac:dyDescent="0.25">
      <c r="C818" s="28"/>
    </row>
    <row r="819" spans="3:3" ht="12.5" x14ac:dyDescent="0.25">
      <c r="C819" s="28"/>
    </row>
    <row r="820" spans="3:3" ht="12.5" x14ac:dyDescent="0.25">
      <c r="C820" s="28"/>
    </row>
    <row r="821" spans="3:3" ht="12.5" x14ac:dyDescent="0.25">
      <c r="C821" s="28"/>
    </row>
    <row r="822" spans="3:3" ht="12.5" x14ac:dyDescent="0.25">
      <c r="C822" s="28"/>
    </row>
    <row r="823" spans="3:3" ht="12.5" x14ac:dyDescent="0.25">
      <c r="C823" s="28"/>
    </row>
    <row r="824" spans="3:3" ht="12.5" x14ac:dyDescent="0.25">
      <c r="C824" s="28"/>
    </row>
    <row r="825" spans="3:3" ht="12.5" x14ac:dyDescent="0.25">
      <c r="C825" s="28"/>
    </row>
    <row r="826" spans="3:3" ht="12.5" x14ac:dyDescent="0.25">
      <c r="C826" s="28"/>
    </row>
    <row r="827" spans="3:3" ht="12.5" x14ac:dyDescent="0.25">
      <c r="C827" s="28"/>
    </row>
    <row r="828" spans="3:3" ht="12.5" x14ac:dyDescent="0.25">
      <c r="C828" s="28"/>
    </row>
    <row r="829" spans="3:3" ht="12.5" x14ac:dyDescent="0.25">
      <c r="C829" s="28"/>
    </row>
    <row r="830" spans="3:3" ht="12.5" x14ac:dyDescent="0.25">
      <c r="C830" s="28"/>
    </row>
    <row r="831" spans="3:3" ht="12.5" x14ac:dyDescent="0.25">
      <c r="C831" s="28"/>
    </row>
    <row r="832" spans="3:3" ht="12.5" x14ac:dyDescent="0.25">
      <c r="C832" s="28"/>
    </row>
    <row r="833" spans="3:3" ht="12.5" x14ac:dyDescent="0.25">
      <c r="C833" s="28"/>
    </row>
    <row r="834" spans="3:3" ht="12.5" x14ac:dyDescent="0.25">
      <c r="C834" s="28"/>
    </row>
    <row r="835" spans="3:3" ht="12.5" x14ac:dyDescent="0.25">
      <c r="C835" s="28"/>
    </row>
    <row r="836" spans="3:3" ht="12.5" x14ac:dyDescent="0.25">
      <c r="C836" s="28"/>
    </row>
    <row r="837" spans="3:3" ht="12.5" x14ac:dyDescent="0.25">
      <c r="C837" s="28"/>
    </row>
    <row r="838" spans="3:3" ht="12.5" x14ac:dyDescent="0.25">
      <c r="C838" s="28"/>
    </row>
    <row r="839" spans="3:3" ht="12.5" x14ac:dyDescent="0.25">
      <c r="C839" s="28"/>
    </row>
    <row r="840" spans="3:3" ht="12.5" x14ac:dyDescent="0.25">
      <c r="C840" s="28"/>
    </row>
    <row r="841" spans="3:3" ht="12.5" x14ac:dyDescent="0.25">
      <c r="C841" s="28"/>
    </row>
    <row r="842" spans="3:3" ht="12.5" x14ac:dyDescent="0.25">
      <c r="C842" s="28"/>
    </row>
    <row r="843" spans="3:3" ht="12.5" x14ac:dyDescent="0.25">
      <c r="C843" s="28"/>
    </row>
    <row r="844" spans="3:3" ht="12.5" x14ac:dyDescent="0.25">
      <c r="C844" s="28"/>
    </row>
    <row r="845" spans="3:3" ht="12.5" x14ac:dyDescent="0.25">
      <c r="C845" s="28"/>
    </row>
    <row r="846" spans="3:3" ht="12.5" x14ac:dyDescent="0.25">
      <c r="C846" s="28"/>
    </row>
    <row r="847" spans="3:3" ht="12.5" x14ac:dyDescent="0.25">
      <c r="C847" s="28"/>
    </row>
    <row r="848" spans="3:3" ht="12.5" x14ac:dyDescent="0.25">
      <c r="C848" s="28"/>
    </row>
    <row r="849" spans="3:3" ht="12.5" x14ac:dyDescent="0.25">
      <c r="C849" s="28"/>
    </row>
    <row r="850" spans="3:3" ht="12.5" x14ac:dyDescent="0.25">
      <c r="C850" s="28"/>
    </row>
    <row r="851" spans="3:3" ht="12.5" x14ac:dyDescent="0.25">
      <c r="C851" s="28"/>
    </row>
    <row r="852" spans="3:3" ht="12.5" x14ac:dyDescent="0.25">
      <c r="C852" s="28"/>
    </row>
    <row r="853" spans="3:3" ht="12.5" x14ac:dyDescent="0.25">
      <c r="C853" s="28"/>
    </row>
    <row r="854" spans="3:3" ht="12.5" x14ac:dyDescent="0.25">
      <c r="C854" s="28"/>
    </row>
    <row r="855" spans="3:3" ht="12.5" x14ac:dyDescent="0.25">
      <c r="C855" s="28"/>
    </row>
    <row r="856" spans="3:3" ht="12.5" x14ac:dyDescent="0.25">
      <c r="C856" s="28"/>
    </row>
    <row r="857" spans="3:3" ht="12.5" x14ac:dyDescent="0.25">
      <c r="C857" s="28"/>
    </row>
    <row r="858" spans="3:3" ht="12.5" x14ac:dyDescent="0.25">
      <c r="C858" s="28"/>
    </row>
    <row r="859" spans="3:3" ht="12.5" x14ac:dyDescent="0.25">
      <c r="C859" s="28"/>
    </row>
    <row r="860" spans="3:3" ht="12.5" x14ac:dyDescent="0.25">
      <c r="C860" s="28"/>
    </row>
    <row r="861" spans="3:3" ht="12.5" x14ac:dyDescent="0.25">
      <c r="C861" s="28"/>
    </row>
    <row r="862" spans="3:3" ht="12.5" x14ac:dyDescent="0.25">
      <c r="C862" s="28"/>
    </row>
    <row r="863" spans="3:3" ht="12.5" x14ac:dyDescent="0.25">
      <c r="C863" s="28"/>
    </row>
    <row r="864" spans="3:3" ht="12.5" x14ac:dyDescent="0.25">
      <c r="C864" s="28"/>
    </row>
    <row r="865" spans="3:3" ht="12.5" x14ac:dyDescent="0.25">
      <c r="C865" s="28"/>
    </row>
    <row r="866" spans="3:3" ht="12.5" x14ac:dyDescent="0.25">
      <c r="C866" s="28"/>
    </row>
    <row r="867" spans="3:3" ht="12.5" x14ac:dyDescent="0.25">
      <c r="C867" s="28"/>
    </row>
    <row r="868" spans="3:3" ht="12.5" x14ac:dyDescent="0.25">
      <c r="C868" s="28"/>
    </row>
    <row r="869" spans="3:3" ht="12.5" x14ac:dyDescent="0.25">
      <c r="C869" s="28"/>
    </row>
    <row r="870" spans="3:3" ht="12.5" x14ac:dyDescent="0.25">
      <c r="C870" s="28"/>
    </row>
    <row r="871" spans="3:3" ht="12.5" x14ac:dyDescent="0.25">
      <c r="C871" s="28"/>
    </row>
    <row r="872" spans="3:3" ht="12.5" x14ac:dyDescent="0.25">
      <c r="C872" s="28"/>
    </row>
    <row r="873" spans="3:3" ht="12.5" x14ac:dyDescent="0.25">
      <c r="C873" s="28"/>
    </row>
    <row r="874" spans="3:3" ht="12.5" x14ac:dyDescent="0.25">
      <c r="C874" s="28"/>
    </row>
    <row r="875" spans="3:3" ht="12.5" x14ac:dyDescent="0.25">
      <c r="C875" s="28"/>
    </row>
    <row r="876" spans="3:3" ht="12.5" x14ac:dyDescent="0.25">
      <c r="C876" s="28"/>
    </row>
    <row r="877" spans="3:3" ht="12.5" x14ac:dyDescent="0.25">
      <c r="C877" s="28"/>
    </row>
    <row r="878" spans="3:3" ht="12.5" x14ac:dyDescent="0.25">
      <c r="C878" s="28"/>
    </row>
    <row r="879" spans="3:3" ht="12.5" x14ac:dyDescent="0.25">
      <c r="C879" s="28"/>
    </row>
    <row r="880" spans="3:3" ht="12.5" x14ac:dyDescent="0.25">
      <c r="C880" s="28"/>
    </row>
    <row r="881" spans="3:3" ht="12.5" x14ac:dyDescent="0.25">
      <c r="C881" s="28"/>
    </row>
    <row r="882" spans="3:3" ht="12.5" x14ac:dyDescent="0.25">
      <c r="C882" s="28"/>
    </row>
    <row r="883" spans="3:3" ht="12.5" x14ac:dyDescent="0.25">
      <c r="C883" s="28"/>
    </row>
    <row r="884" spans="3:3" ht="12.5" x14ac:dyDescent="0.25">
      <c r="C884" s="28"/>
    </row>
    <row r="885" spans="3:3" ht="12.5" x14ac:dyDescent="0.25">
      <c r="C885" s="28"/>
    </row>
    <row r="886" spans="3:3" ht="12.5" x14ac:dyDescent="0.25">
      <c r="C886" s="28"/>
    </row>
    <row r="887" spans="3:3" ht="12.5" x14ac:dyDescent="0.25">
      <c r="C887" s="28"/>
    </row>
    <row r="888" spans="3:3" ht="12.5" x14ac:dyDescent="0.25">
      <c r="C888" s="28"/>
    </row>
    <row r="889" spans="3:3" ht="12.5" x14ac:dyDescent="0.25">
      <c r="C889" s="28"/>
    </row>
    <row r="890" spans="3:3" ht="12.5" x14ac:dyDescent="0.25">
      <c r="C890" s="28"/>
    </row>
    <row r="891" spans="3:3" ht="12.5" x14ac:dyDescent="0.25">
      <c r="C891" s="28"/>
    </row>
    <row r="892" spans="3:3" ht="12.5" x14ac:dyDescent="0.25">
      <c r="C892" s="28"/>
    </row>
    <row r="893" spans="3:3" ht="12.5" x14ac:dyDescent="0.25">
      <c r="C893" s="28"/>
    </row>
    <row r="894" spans="3:3" ht="12.5" x14ac:dyDescent="0.25">
      <c r="C894" s="28"/>
    </row>
    <row r="895" spans="3:3" ht="12.5" x14ac:dyDescent="0.25">
      <c r="C895" s="28"/>
    </row>
    <row r="896" spans="3:3" ht="12.5" x14ac:dyDescent="0.25">
      <c r="C896" s="28"/>
    </row>
    <row r="897" spans="3:3" ht="12.5" x14ac:dyDescent="0.25">
      <c r="C897" s="28"/>
    </row>
    <row r="898" spans="3:3" ht="12.5" x14ac:dyDescent="0.25">
      <c r="C898" s="28"/>
    </row>
    <row r="899" spans="3:3" ht="12.5" x14ac:dyDescent="0.25">
      <c r="C899" s="28"/>
    </row>
    <row r="900" spans="3:3" ht="12.5" x14ac:dyDescent="0.25">
      <c r="C900" s="28"/>
    </row>
    <row r="901" spans="3:3" ht="12.5" x14ac:dyDescent="0.25">
      <c r="C901" s="28"/>
    </row>
    <row r="902" spans="3:3" ht="12.5" x14ac:dyDescent="0.25">
      <c r="C902" s="28"/>
    </row>
    <row r="903" spans="3:3" ht="12.5" x14ac:dyDescent="0.25">
      <c r="C903" s="28"/>
    </row>
    <row r="904" spans="3:3" ht="12.5" x14ac:dyDescent="0.25">
      <c r="C904" s="28"/>
    </row>
    <row r="905" spans="3:3" ht="12.5" x14ac:dyDescent="0.25">
      <c r="C905" s="28"/>
    </row>
    <row r="906" spans="3:3" ht="12.5" x14ac:dyDescent="0.25">
      <c r="C906" s="28"/>
    </row>
    <row r="907" spans="3:3" ht="12.5" x14ac:dyDescent="0.25">
      <c r="C907" s="28"/>
    </row>
    <row r="908" spans="3:3" ht="12.5" x14ac:dyDescent="0.25">
      <c r="C908" s="28"/>
    </row>
    <row r="909" spans="3:3" ht="12.5" x14ac:dyDescent="0.25">
      <c r="C909" s="28"/>
    </row>
    <row r="910" spans="3:3" ht="12.5" x14ac:dyDescent="0.25">
      <c r="C910" s="28"/>
    </row>
    <row r="911" spans="3:3" ht="12.5" x14ac:dyDescent="0.25">
      <c r="C911" s="28"/>
    </row>
    <row r="912" spans="3:3" ht="12.5" x14ac:dyDescent="0.25">
      <c r="C912" s="28"/>
    </row>
    <row r="913" spans="3:3" ht="12.5" x14ac:dyDescent="0.25">
      <c r="C913" s="28"/>
    </row>
    <row r="914" spans="3:3" ht="12.5" x14ac:dyDescent="0.25">
      <c r="C914" s="28"/>
    </row>
    <row r="915" spans="3:3" ht="12.5" x14ac:dyDescent="0.25">
      <c r="C915" s="28"/>
    </row>
    <row r="916" spans="3:3" ht="12.5" x14ac:dyDescent="0.25">
      <c r="C916" s="28"/>
    </row>
    <row r="917" spans="3:3" ht="12.5" x14ac:dyDescent="0.25">
      <c r="C917" s="28"/>
    </row>
    <row r="918" spans="3:3" ht="12.5" x14ac:dyDescent="0.25">
      <c r="C918" s="28"/>
    </row>
    <row r="919" spans="3:3" ht="12.5" x14ac:dyDescent="0.25">
      <c r="C919" s="28"/>
    </row>
    <row r="920" spans="3:3" ht="12.5" x14ac:dyDescent="0.25">
      <c r="C920" s="28"/>
    </row>
    <row r="921" spans="3:3" ht="12.5" x14ac:dyDescent="0.25">
      <c r="C921" s="28"/>
    </row>
    <row r="922" spans="3:3" ht="12.5" x14ac:dyDescent="0.25">
      <c r="C922" s="28"/>
    </row>
    <row r="923" spans="3:3" ht="12.5" x14ac:dyDescent="0.25">
      <c r="C923" s="28"/>
    </row>
    <row r="924" spans="3:3" ht="12.5" x14ac:dyDescent="0.25">
      <c r="C924" s="28"/>
    </row>
    <row r="925" spans="3:3" ht="12.5" x14ac:dyDescent="0.25">
      <c r="C925" s="28"/>
    </row>
    <row r="926" spans="3:3" ht="12.5" x14ac:dyDescent="0.25">
      <c r="C926" s="28"/>
    </row>
    <row r="927" spans="3:3" ht="12.5" x14ac:dyDescent="0.25">
      <c r="C927" s="28"/>
    </row>
    <row r="928" spans="3:3" ht="12.5" x14ac:dyDescent="0.25">
      <c r="C928" s="28"/>
    </row>
    <row r="929" spans="3:3" ht="12.5" x14ac:dyDescent="0.25">
      <c r="C929" s="28"/>
    </row>
    <row r="930" spans="3:3" ht="12.5" x14ac:dyDescent="0.25">
      <c r="C930" s="28"/>
    </row>
    <row r="931" spans="3:3" ht="12.5" x14ac:dyDescent="0.25">
      <c r="C931" s="28"/>
    </row>
    <row r="932" spans="3:3" ht="12.5" x14ac:dyDescent="0.25">
      <c r="C932" s="28"/>
    </row>
    <row r="933" spans="3:3" ht="12.5" x14ac:dyDescent="0.25">
      <c r="C933" s="28"/>
    </row>
    <row r="934" spans="3:3" ht="12.5" x14ac:dyDescent="0.25">
      <c r="C934" s="28"/>
    </row>
    <row r="935" spans="3:3" ht="12.5" x14ac:dyDescent="0.25">
      <c r="C935" s="28"/>
    </row>
    <row r="936" spans="3:3" ht="12.5" x14ac:dyDescent="0.25">
      <c r="C936" s="28"/>
    </row>
    <row r="937" spans="3:3" ht="12.5" x14ac:dyDescent="0.25">
      <c r="C937" s="28"/>
    </row>
    <row r="938" spans="3:3" ht="12.5" x14ac:dyDescent="0.25">
      <c r="C938" s="28"/>
    </row>
    <row r="939" spans="3:3" ht="12.5" x14ac:dyDescent="0.25">
      <c r="C939" s="28"/>
    </row>
    <row r="940" spans="3:3" ht="12.5" x14ac:dyDescent="0.25">
      <c r="C940" s="28"/>
    </row>
    <row r="941" spans="3:3" ht="12.5" x14ac:dyDescent="0.25">
      <c r="C941" s="28"/>
    </row>
    <row r="942" spans="3:3" ht="12.5" x14ac:dyDescent="0.25">
      <c r="C942" s="28"/>
    </row>
    <row r="943" spans="3:3" ht="12.5" x14ac:dyDescent="0.25">
      <c r="C943" s="28"/>
    </row>
    <row r="944" spans="3:3" ht="12.5" x14ac:dyDescent="0.25">
      <c r="C944" s="28"/>
    </row>
    <row r="945" spans="3:3" ht="12.5" x14ac:dyDescent="0.25">
      <c r="C945" s="28"/>
    </row>
    <row r="946" spans="3:3" ht="12.5" x14ac:dyDescent="0.25">
      <c r="C946" s="28"/>
    </row>
    <row r="947" spans="3:3" ht="12.5" x14ac:dyDescent="0.25">
      <c r="C947" s="28"/>
    </row>
    <row r="948" spans="3:3" ht="12.5" x14ac:dyDescent="0.25">
      <c r="C948" s="28"/>
    </row>
    <row r="949" spans="3:3" ht="12.5" x14ac:dyDescent="0.25">
      <c r="C949" s="28"/>
    </row>
    <row r="950" spans="3:3" ht="12.5" x14ac:dyDescent="0.25">
      <c r="C950" s="28"/>
    </row>
    <row r="951" spans="3:3" ht="12.5" x14ac:dyDescent="0.25">
      <c r="C951" s="28"/>
    </row>
    <row r="952" spans="3:3" ht="12.5" x14ac:dyDescent="0.25">
      <c r="C952" s="28"/>
    </row>
    <row r="953" spans="3:3" ht="12.5" x14ac:dyDescent="0.25">
      <c r="C953" s="28"/>
    </row>
    <row r="954" spans="3:3" ht="12.5" x14ac:dyDescent="0.25">
      <c r="C954" s="28"/>
    </row>
    <row r="955" spans="3:3" ht="12.5" x14ac:dyDescent="0.25">
      <c r="C955" s="28"/>
    </row>
    <row r="956" spans="3:3" ht="12.5" x14ac:dyDescent="0.25">
      <c r="C956" s="28"/>
    </row>
    <row r="957" spans="3:3" ht="12.5" x14ac:dyDescent="0.25">
      <c r="C957" s="28"/>
    </row>
    <row r="958" spans="3:3" ht="12.5" x14ac:dyDescent="0.25">
      <c r="C958" s="28"/>
    </row>
    <row r="959" spans="3:3" ht="12.5" x14ac:dyDescent="0.25">
      <c r="C959" s="28"/>
    </row>
    <row r="960" spans="3:3" ht="12.5" x14ac:dyDescent="0.25">
      <c r="C960" s="28"/>
    </row>
    <row r="961" spans="3:3" ht="12.5" x14ac:dyDescent="0.25">
      <c r="C961" s="28"/>
    </row>
    <row r="962" spans="3:3" ht="12.5" x14ac:dyDescent="0.25">
      <c r="C962" s="28"/>
    </row>
    <row r="963" spans="3:3" ht="12.5" x14ac:dyDescent="0.25">
      <c r="C963" s="28"/>
    </row>
    <row r="964" spans="3:3" ht="12.5" x14ac:dyDescent="0.25">
      <c r="C964" s="28"/>
    </row>
    <row r="965" spans="3:3" ht="12.5" x14ac:dyDescent="0.25">
      <c r="C965" s="28"/>
    </row>
    <row r="966" spans="3:3" ht="12.5" x14ac:dyDescent="0.25">
      <c r="C966" s="28"/>
    </row>
    <row r="967" spans="3:3" ht="12.5" x14ac:dyDescent="0.25">
      <c r="C967" s="28"/>
    </row>
    <row r="968" spans="3:3" ht="12.5" x14ac:dyDescent="0.25">
      <c r="C968" s="28"/>
    </row>
    <row r="969" spans="3:3" ht="12.5" x14ac:dyDescent="0.25">
      <c r="C969" s="28"/>
    </row>
    <row r="970" spans="3:3" ht="12.5" x14ac:dyDescent="0.25">
      <c r="C970" s="28"/>
    </row>
    <row r="971" spans="3:3" ht="12.5" x14ac:dyDescent="0.25">
      <c r="C971" s="28"/>
    </row>
    <row r="972" spans="3:3" ht="12.5" x14ac:dyDescent="0.25">
      <c r="C972" s="28"/>
    </row>
    <row r="973" spans="3:3" ht="12.5" x14ac:dyDescent="0.25">
      <c r="C973" s="28"/>
    </row>
    <row r="974" spans="3:3" ht="12.5" x14ac:dyDescent="0.25">
      <c r="C974" s="28"/>
    </row>
    <row r="975" spans="3:3" ht="12.5" x14ac:dyDescent="0.25">
      <c r="C975" s="28"/>
    </row>
    <row r="976" spans="3:3" ht="12.5" x14ac:dyDescent="0.25">
      <c r="C976" s="28"/>
    </row>
    <row r="977" spans="3:3" ht="12.5" x14ac:dyDescent="0.25">
      <c r="C977" s="28"/>
    </row>
    <row r="978" spans="3:3" ht="12.5" x14ac:dyDescent="0.25">
      <c r="C978" s="28"/>
    </row>
    <row r="979" spans="3:3" ht="12.5" x14ac:dyDescent="0.25">
      <c r="C979" s="28"/>
    </row>
    <row r="980" spans="3:3" ht="12.5" x14ac:dyDescent="0.25">
      <c r="C980" s="28"/>
    </row>
    <row r="981" spans="3:3" ht="12.5" x14ac:dyDescent="0.25">
      <c r="C981" s="28"/>
    </row>
    <row r="982" spans="3:3" ht="12.5" x14ac:dyDescent="0.25">
      <c r="C982" s="28"/>
    </row>
    <row r="983" spans="3:3" ht="12.5" x14ac:dyDescent="0.25">
      <c r="C983" s="28"/>
    </row>
    <row r="984" spans="3:3" ht="12.5" x14ac:dyDescent="0.25">
      <c r="C984" s="28"/>
    </row>
    <row r="985" spans="3:3" ht="12.5" x14ac:dyDescent="0.25">
      <c r="C985" s="28"/>
    </row>
    <row r="986" spans="3:3" ht="12.5" x14ac:dyDescent="0.25">
      <c r="C986" s="28"/>
    </row>
    <row r="987" spans="3:3" ht="12.5" x14ac:dyDescent="0.25">
      <c r="C987" s="28"/>
    </row>
    <row r="988" spans="3:3" ht="12.5" x14ac:dyDescent="0.25">
      <c r="C988" s="28"/>
    </row>
    <row r="989" spans="3:3" ht="12.5" x14ac:dyDescent="0.25">
      <c r="C989" s="28"/>
    </row>
    <row r="990" spans="3:3" ht="12.5" x14ac:dyDescent="0.25">
      <c r="C990" s="28"/>
    </row>
    <row r="991" spans="3:3" ht="12.5" x14ac:dyDescent="0.25">
      <c r="C991" s="28"/>
    </row>
    <row r="992" spans="3:3" ht="12.5" x14ac:dyDescent="0.25">
      <c r="C992" s="28"/>
    </row>
    <row r="993" spans="3:3" ht="12.5" x14ac:dyDescent="0.25">
      <c r="C993" s="28"/>
    </row>
    <row r="994" spans="3:3" ht="12.5" x14ac:dyDescent="0.25">
      <c r="C994" s="28"/>
    </row>
    <row r="995" spans="3:3" ht="12.5" x14ac:dyDescent="0.25">
      <c r="C995" s="28"/>
    </row>
    <row r="996" spans="3:3" ht="12.5" x14ac:dyDescent="0.25">
      <c r="C996" s="28"/>
    </row>
    <row r="997" spans="3:3" ht="12.5" x14ac:dyDescent="0.25">
      <c r="C997" s="28"/>
    </row>
    <row r="998" spans="3:3" ht="12.5" x14ac:dyDescent="0.25">
      <c r="C998" s="28"/>
    </row>
    <row r="999" spans="3:3" ht="12.5" x14ac:dyDescent="0.25">
      <c r="C999" s="28"/>
    </row>
    <row r="1000" spans="3:3" ht="12.5" x14ac:dyDescent="0.25">
      <c r="C1000" s="28"/>
    </row>
  </sheetData>
  <phoneticPr fontId="7"/>
  <pageMargins left="0.7" right="0.7" top="0.75" bottom="0.75" header="0.3" footer="0.3"/>
  <pageSetup paperSize="9" orientation="portrait" r:id="rId1"/>
  <headerFooter>
    <oddHeader>&amp;C&amp;"ＭＳ Ｐゴシック,斜体"&amp;18後遺障害等級表</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損害額計算最終結果シート</vt:lpstr>
      <vt:lpstr>治療費_通院交通費</vt:lpstr>
      <vt:lpstr>慰謝料_入院雑費</vt:lpstr>
      <vt:lpstr>休業損害</vt:lpstr>
      <vt:lpstr>逸失利益</vt:lpstr>
      <vt:lpstr>付添看護費</vt:lpstr>
      <vt:lpstr>将来介護費</vt:lpstr>
      <vt:lpstr>物損</vt:lpstr>
      <vt:lpstr>参考_後遺障害等級表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南谷泰史</dc:creator>
  <cp:lastModifiedBy>岡伸哉</cp:lastModifiedBy>
  <cp:lastPrinted>2020-06-26T09:43:11Z</cp:lastPrinted>
  <dcterms:created xsi:type="dcterms:W3CDTF">2020-03-04T02:57:07Z</dcterms:created>
  <dcterms:modified xsi:type="dcterms:W3CDTF">2020-06-29T09:53:55Z</dcterms:modified>
</cp:coreProperties>
</file>